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L21" i="1"/>
  <c r="Q21" i="1" s="1"/>
  <c r="L22" i="1"/>
  <c r="L19" i="1"/>
  <c r="Q19" i="1" s="1"/>
  <c r="N20" i="1"/>
  <c r="M20" i="1"/>
  <c r="N19" i="1"/>
  <c r="M19" i="1"/>
  <c r="N21" i="1"/>
  <c r="M21" i="1"/>
  <c r="O19" i="1" l="1"/>
  <c r="P19" i="1" s="1"/>
  <c r="O20" i="1"/>
  <c r="P20" i="1" s="1"/>
  <c r="O21" i="1"/>
  <c r="P21" i="1" s="1"/>
  <c r="N22" i="1" l="1"/>
  <c r="M22" i="1"/>
  <c r="Q22" i="1"/>
  <c r="C16" i="1" s="1"/>
  <c r="O22" i="1" l="1"/>
  <c r="P22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<sst xmlns="http://schemas.openxmlformats.org/spreadsheetml/2006/main" count="53" uniqueCount="44">
  <si>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</si>
  <si>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</si>
  <si>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</si>
  <si>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</si>
  <si>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</si>
  <si>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</si>
  <si>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</si>
  <si>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</si>
  <si>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</si>
  <si>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</si>
  <si>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</si>
  <si>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</si>
  <si>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</si>
  <si>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</si>
  <si>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</si>
  <si>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</si>
  <si>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</si>
  <si>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</si>
  <si>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</si>
  <si>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</si>
  <si>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</si>
  <si>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</si>
  <si>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</si>
  <si>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</si>
  <si>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</si>
  <si>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</si>
  <si>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</si>
  <si>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</si>
  <si>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</si>
  <si>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</si>
  <si>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</si>
  <si>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</si>
  <si>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№ 087-24</t>
  </si>
  <si>
    <t>Инсулин гларгин +Ликсисенатид</t>
  </si>
  <si>
    <t>Инсулин гларгин</t>
  </si>
  <si>
    <t>Инсулин растворимый [человеческий генно-инженерный]</t>
  </si>
  <si>
    <t>Инсулин лизпро</t>
  </si>
  <si>
    <t>Уп.</t>
  </si>
  <si>
    <t>КП вх.334/вс от 10/04/2024</t>
  </si>
  <si>
    <t>КП вх.335/вс от 10/04/2024</t>
  </si>
  <si>
    <t>КП вх.336/вс от 10/04/2024</t>
  </si>
  <si>
    <t>на поставку лекарственных препаратов для лечения сахарного диабета</t>
  </si>
  <si>
    <t>Начальная (максимальная) цена договора устанавливается в размере 258 168,25 руб. (двести пятьдесят восемь тысяч сто шестьдесят восемь рублей двадцать пять копеек)</t>
  </si>
  <si>
    <t>Государственный реестр предельных отпускных цен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</si>
</sst>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5" zoomScaleNormal="85" zoomScalePageLayoutView="70" workbookViewId="0">
      <selection activeCell="G3" sqref="G3:Q3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8" width="16" style="1" customWidth="1"/>
    <col min="9" max="11" width="16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2" t="s">
        <v>41</v>
      </c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32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33" t="s">
        <v>27</v>
      </c>
      <c r="O11" s="33"/>
      <c r="P11" s="15"/>
      <c r="Q11" s="13" t="s">
        <v>28</v>
      </c>
    </row>
    <row r="13" spans="1:17" x14ac:dyDescent="0.25">
      <c r="B13" s="37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7" hidden="1" x14ac:dyDescent="0.25"/>
    <row r="16" spans="1:17" ht="75" x14ac:dyDescent="0.25">
      <c r="A16" s="41" t="s">
        <v>11</v>
      </c>
      <c r="B16" s="42"/>
      <c r="C16" s="43">
        <f>SUM(Q19:Q22)</f>
        <v>258168.25466666667</v>
      </c>
      <c r="D16" s="42"/>
      <c r="E16" s="24" t="s">
        <v>38</v>
      </c>
      <c r="F16" s="24" t="s">
        <v>39</v>
      </c>
      <c r="G16" s="24" t="s">
        <v>40</v>
      </c>
      <c r="H16" s="24" t="s">
        <v>43</v>
      </c>
      <c r="I16" s="25"/>
      <c r="J16" s="25"/>
      <c r="K16" s="25"/>
      <c r="L16" s="9"/>
      <c r="M16" s="11"/>
      <c r="N16" s="11"/>
      <c r="O16" s="11"/>
      <c r="P16" s="11"/>
      <c r="Q16" s="9"/>
    </row>
    <row r="17" spans="1:19" ht="30" customHeight="1" x14ac:dyDescent="0.25">
      <c r="A17" s="30" t="s">
        <v>0</v>
      </c>
      <c r="B17" s="30" t="s">
        <v>1</v>
      </c>
      <c r="C17" s="30" t="s">
        <v>2</v>
      </c>
      <c r="D17" s="30"/>
      <c r="E17" s="7" t="s">
        <v>29</v>
      </c>
      <c r="F17" s="7" t="s">
        <v>30</v>
      </c>
      <c r="G17" s="7" t="s">
        <v>31</v>
      </c>
      <c r="H17" s="9" t="s">
        <v>23</v>
      </c>
      <c r="I17" s="9" t="s">
        <v>24</v>
      </c>
      <c r="J17" s="9" t="s">
        <v>25</v>
      </c>
      <c r="K17" s="9" t="s">
        <v>26</v>
      </c>
      <c r="L17" s="44" t="s">
        <v>12</v>
      </c>
      <c r="M17" s="30" t="s">
        <v>8</v>
      </c>
      <c r="N17" s="30" t="s">
        <v>9</v>
      </c>
      <c r="O17" s="30" t="s">
        <v>10</v>
      </c>
      <c r="P17" s="30" t="s">
        <v>6</v>
      </c>
      <c r="Q17" s="40" t="s">
        <v>7</v>
      </c>
    </row>
    <row r="18" spans="1:19" x14ac:dyDescent="0.25">
      <c r="A18" s="31"/>
      <c r="B18" s="31"/>
      <c r="C18" s="12" t="s">
        <v>3</v>
      </c>
      <c r="D18" s="12" t="s">
        <v>4</v>
      </c>
      <c r="E18" s="7" t="s">
        <v>5</v>
      </c>
      <c r="F18" s="7" t="s">
        <v>5</v>
      </c>
      <c r="G18" s="7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45"/>
      <c r="M18" s="30"/>
      <c r="N18" s="30"/>
      <c r="O18" s="30"/>
      <c r="P18" s="30"/>
      <c r="Q18" s="40"/>
    </row>
    <row r="19" spans="1:19" s="27" customFormat="1" x14ac:dyDescent="0.25">
      <c r="A19" s="29">
        <v>1</v>
      </c>
      <c r="B19" s="23" t="s">
        <v>33</v>
      </c>
      <c r="C19" s="26" t="s">
        <v>37</v>
      </c>
      <c r="D19" s="26">
        <v>2</v>
      </c>
      <c r="E19" s="24">
        <v>4532</v>
      </c>
      <c r="F19" s="24">
        <v>4536.51</v>
      </c>
      <c r="G19" s="24"/>
      <c r="H19" s="24">
        <v>4541.9219999999996</v>
      </c>
      <c r="I19" s="24"/>
      <c r="J19" s="25"/>
      <c r="K19" s="28"/>
      <c r="L19" s="28">
        <f>AVERAGE(E19:K19)</f>
        <v>4536.8106666666672</v>
      </c>
      <c r="M19" s="26">
        <f t="shared" ref="M19:M20" si="0" xml:space="preserve"> COUNT(E19:K19)</f>
        <v>3</v>
      </c>
      <c r="N19" s="26">
        <f t="shared" ref="N19:N20" si="1">STDEV(E19:K19)</f>
        <v>4.9678286336518367</v>
      </c>
      <c r="O19" s="26">
        <f t="shared" ref="O19:O20" si="2">N19/L19*100</f>
        <v>0.10950046185863541</v>
      </c>
      <c r="P19" s="26" t="str">
        <f t="shared" ref="P19:P20" si="3">IF(O19&lt;33,"ОДНОРОДНЫЕ","НЕОДНОРОДНЫЕ")</f>
        <v>ОДНОРОДНЫЕ</v>
      </c>
      <c r="Q19" s="28">
        <f t="shared" ref="Q19:Q20" si="4">D19*L19</f>
        <v>9073.6213333333344</v>
      </c>
    </row>
    <row r="20" spans="1:19" s="27" customFormat="1" x14ac:dyDescent="0.25">
      <c r="A20" s="29">
        <v>2</v>
      </c>
      <c r="B20" s="23" t="s">
        <v>34</v>
      </c>
      <c r="C20" s="26" t="s">
        <v>37</v>
      </c>
      <c r="D20" s="26">
        <v>50</v>
      </c>
      <c r="E20" s="24">
        <v>3143.25</v>
      </c>
      <c r="F20" s="46">
        <v>3149.85</v>
      </c>
      <c r="G20" s="24">
        <v>3231.69</v>
      </c>
      <c r="H20" s="24"/>
      <c r="I20" s="24"/>
      <c r="J20" s="25"/>
      <c r="K20" s="28"/>
      <c r="L20" s="28">
        <f t="shared" ref="L20:L22" si="5">AVERAGE(E20:K20)</f>
        <v>3174.9300000000003</v>
      </c>
      <c r="M20" s="26">
        <f t="shared" si="0"/>
        <v>3</v>
      </c>
      <c r="N20" s="26">
        <f t="shared" si="1"/>
        <v>49.266248081216872</v>
      </c>
      <c r="O20" s="26">
        <f t="shared" si="2"/>
        <v>1.5517270642570662</v>
      </c>
      <c r="P20" s="26" t="str">
        <f t="shared" si="3"/>
        <v>ОДНОРОДНЫЕ</v>
      </c>
      <c r="Q20" s="28">
        <f t="shared" si="4"/>
        <v>158746.5</v>
      </c>
    </row>
    <row r="21" spans="1:19" s="27" customFormat="1" ht="30" x14ac:dyDescent="0.25">
      <c r="A21" s="29">
        <v>3</v>
      </c>
      <c r="B21" s="23" t="s">
        <v>35</v>
      </c>
      <c r="C21" s="26" t="s">
        <v>37</v>
      </c>
      <c r="D21" s="26">
        <v>30</v>
      </c>
      <c r="E21" s="24">
        <v>440</v>
      </c>
      <c r="F21" s="24">
        <v>443.52</v>
      </c>
      <c r="G21" s="24">
        <v>463.32</v>
      </c>
      <c r="H21" s="24"/>
      <c r="I21" s="24"/>
      <c r="J21" s="25"/>
      <c r="K21" s="28"/>
      <c r="L21" s="28">
        <f t="shared" si="5"/>
        <v>448.94666666666666</v>
      </c>
      <c r="M21" s="26">
        <f t="shared" ref="M21" si="6" xml:space="preserve"> COUNT(E21:K21)</f>
        <v>3</v>
      </c>
      <c r="N21" s="26">
        <f t="shared" ref="N21" si="7">STDEV(E21:K21)</f>
        <v>12.571480952271827</v>
      </c>
      <c r="O21" s="26">
        <f t="shared" ref="O21" si="8">N21/L21*100</f>
        <v>2.8002170158901931</v>
      </c>
      <c r="P21" s="26" t="str">
        <f t="shared" ref="P21" si="9">IF(O21&lt;33,"ОДНОРОДНЫЕ","НЕОДНОРОДНЫЕ")</f>
        <v>ОДНОРОДНЫЕ</v>
      </c>
      <c r="Q21" s="28">
        <f t="shared" ref="Q21" si="10">D21*L21</f>
        <v>13468.4</v>
      </c>
    </row>
    <row r="22" spans="1:19" s="20" customFormat="1" x14ac:dyDescent="0.25">
      <c r="A22" s="22">
        <v>4</v>
      </c>
      <c r="B22" s="23" t="s">
        <v>36</v>
      </c>
      <c r="C22" s="26" t="s">
        <v>37</v>
      </c>
      <c r="D22" s="26">
        <v>40</v>
      </c>
      <c r="E22" s="24">
        <v>1897.5</v>
      </c>
      <c r="F22" s="24">
        <v>1920.27</v>
      </c>
      <c r="G22" s="24">
        <v>1948.21</v>
      </c>
      <c r="H22" s="24"/>
      <c r="I22" s="24"/>
      <c r="J22" s="18"/>
      <c r="K22" s="21"/>
      <c r="L22" s="28">
        <f t="shared" si="5"/>
        <v>1921.9933333333331</v>
      </c>
      <c r="M22" s="19">
        <f t="shared" ref="M22" si="11" xml:space="preserve"> COUNT(E22:K22)</f>
        <v>3</v>
      </c>
      <c r="N22" s="19">
        <f t="shared" ref="N22" si="12">STDEV(E22:K22)</f>
        <v>25.398886458530704</v>
      </c>
      <c r="O22" s="19">
        <f t="shared" ref="O22" si="13">N22/L22*100</f>
        <v>1.3214867095548739</v>
      </c>
      <c r="P22" s="19" t="str">
        <f t="shared" ref="P22" si="14">IF(O22&lt;33,"ОДНОРОДНЫЕ","НЕОДНОРОДНЫЕ")</f>
        <v>ОДНОРОДНЫЕ</v>
      </c>
      <c r="Q22" s="21">
        <f t="shared" ref="Q22" si="15">D22*L22</f>
        <v>76879.733333333323</v>
      </c>
    </row>
    <row r="23" spans="1:19" x14ac:dyDescent="0.25">
      <c r="D23" s="16"/>
      <c r="E23" s="17"/>
      <c r="F23" s="17"/>
      <c r="G23" s="17"/>
      <c r="R23" s="6"/>
      <c r="S23" s="1"/>
    </row>
    <row r="24" spans="1:19" x14ac:dyDescent="0.25">
      <c r="A24" s="38" t="s">
        <v>18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x14ac:dyDescent="0.25">
      <c r="A25" s="39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9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9" s="15" customFormat="1" x14ac:dyDescent="0.25">
      <c r="A27" s="34" t="s">
        <v>42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"/>
      <c r="S27" s="2"/>
    </row>
    <row r="28" spans="1:19" x14ac:dyDescent="0.25">
      <c r="P28" s="6"/>
    </row>
    <row r="30" spans="1:19" x14ac:dyDescent="0.25">
      <c r="O30" s="6"/>
    </row>
    <row r="33" spans="16:16" x14ac:dyDescent="0.25">
      <c r="P33" s="6"/>
    </row>
  </sheetData>
  <mergeCells count="18">
    <mergeCell ref="A27:Q27"/>
    <mergeCell ref="A26:Q26"/>
    <mergeCell ref="B13:P13"/>
    <mergeCell ref="A24:Q24"/>
    <mergeCell ref="A25:Q25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22">
    <cfRule type="containsText" dxfId="23" priority="40" operator="containsText" text="НЕ">
      <formula>NOT(ISERROR(SEARCH("НЕ",P22)))</formula>
    </cfRule>
    <cfRule type="containsText" dxfId="22" priority="41" operator="containsText" text="ОДНОРОДНЫЕ">
      <formula>NOT(ISERROR(SEARCH("ОДНОРОДНЫЕ",P22)))</formula>
    </cfRule>
    <cfRule type="containsText" dxfId="21" priority="42" operator="containsText" text="НЕОДНОРОДНЫЕ">
      <formula>NOT(ISERROR(SEARCH("НЕОДНОРОДНЫЕ",P22)))</formula>
    </cfRule>
  </conditionalFormatting>
  <conditionalFormatting sqref="P22">
    <cfRule type="containsText" dxfId="20" priority="37" operator="containsText" text="НЕОДНОРОДНЫЕ">
      <formula>NOT(ISERROR(SEARCH("НЕОДНОРОДНЫЕ",P22)))</formula>
    </cfRule>
    <cfRule type="containsText" dxfId="19" priority="38" operator="containsText" text="ОДНОРОДНЫЕ">
      <formula>NOT(ISERROR(SEARCH("ОДНОРОДНЫЕ",P22)))</formula>
    </cfRule>
    <cfRule type="containsText" dxfId="18" priority="39" operator="containsText" text="НЕОДНОРОДНЫЕ">
      <formula>NOT(ISERROR(SEARCH("НЕОДНОРОДНЫЕ",P22)))</formula>
    </cfRule>
  </conditionalFormatting>
  <conditionalFormatting sqref="P21">
    <cfRule type="containsText" dxfId="17" priority="16" operator="containsText" text="НЕ">
      <formula>NOT(ISERROR(SEARCH("НЕ",P21)))</formula>
    </cfRule>
    <cfRule type="containsText" dxfId="16" priority="17" operator="containsText" text="ОДНОРОДНЫЕ">
      <formula>NOT(ISERROR(SEARCH("ОДНОРОДНЫЕ",P21)))</formula>
    </cfRule>
    <cfRule type="containsText" dxfId="15" priority="18" operator="containsText" text="НЕОДНОРОДНЫЕ">
      <formula>NOT(ISERROR(SEARCH("НЕОДНОРОДНЫЕ",P21)))</formula>
    </cfRule>
  </conditionalFormatting>
  <conditionalFormatting sqref="P21">
    <cfRule type="containsText" dxfId="14" priority="13" operator="containsText" text="НЕОДНОРОДНЫЕ">
      <formula>NOT(ISERROR(SEARCH("НЕОДНОРОДНЫЕ",P21)))</formula>
    </cfRule>
    <cfRule type="containsText" dxfId="13" priority="14" operator="containsText" text="ОДНОРОДНЫЕ">
      <formula>NOT(ISERROR(SEARCH("ОДНОРОДНЫЕ",P21)))</formula>
    </cfRule>
    <cfRule type="containsText" dxfId="12" priority="15" operator="containsText" text="НЕОДНОРОДНЫЕ">
      <formula>NOT(ISERROR(SEARCH("НЕОДНОРОДНЫЕ",P21)))</formula>
    </cfRule>
  </conditionalFormatting>
  <conditionalFormatting sqref="P20">
    <cfRule type="containsText" dxfId="11" priority="10" operator="containsText" text="НЕ">
      <formula>NOT(ISERROR(SEARCH("НЕ",P20)))</formula>
    </cfRule>
    <cfRule type="containsText" dxfId="10" priority="11" operator="containsText" text="ОДНОРОДНЫЕ">
      <formula>NOT(ISERROR(SEARCH("ОДНОРОДНЫЕ",P20)))</formula>
    </cfRule>
    <cfRule type="containsText" dxfId="9" priority="12" operator="containsText" text="НЕОДНОРОДНЫЕ">
      <formula>NOT(ISERROR(SEARCH("НЕОДНОРОДНЫЕ",P20)))</formula>
    </cfRule>
  </conditionalFormatting>
  <conditionalFormatting sqref="P20">
    <cfRule type="containsText" dxfId="8" priority="7" operator="containsText" text="НЕОДНОРОДНЫЕ">
      <formula>NOT(ISERROR(SEARCH("НЕОДНОРОДНЫЕ",P20)))</formula>
    </cfRule>
    <cfRule type="containsText" dxfId="7" priority="8" operator="containsText" text="ОДНОРОДНЫЕ">
      <formula>NOT(ISERROR(SEARCH("ОДНОРОДНЫЕ",P20)))</formula>
    </cfRule>
    <cfRule type="containsText" dxfId="6" priority="9" operator="containsText" text="НЕОДНОРОДНЫЕ">
      <formula>NOT(ISERROR(SEARCH("НЕОДНОРОДНЫЕ",P20)))</formula>
    </cfRule>
  </conditionalFormatting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2024-04-18T03:45:31Z</dcterms:modified>
</cp:coreProperties>
</file>