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G23" i="1" l="1"/>
  <c r="F23" i="1"/>
  <c r="E23" i="1"/>
  <c r="L22" i="1"/>
  <c r="K22" i="1"/>
  <c r="L21" i="1"/>
  <c r="K21" i="1"/>
  <c r="L19" i="1"/>
  <c r="K19" i="1"/>
  <c r="J22" i="1"/>
  <c r="J21" i="1"/>
  <c r="O21" i="1" s="1"/>
  <c r="M22" i="1" l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<sst xmlns="http://schemas.openxmlformats.org/spreadsheetml/2006/main" count="42" uniqueCount="38">
  <si>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</si>
  <si>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</si>
  <si>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</si>
  <si>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</si>
  <si>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</si>
  <si>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</si>
  <si>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</si>
  <si>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</si>
  <si>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</si>
  <si>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</si>
  <si>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</si>
  <si>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</si>
  <si>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</si>
  <si>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</si>
  <si>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</si>
  <si>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</si>
  <si>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</si>
  <si>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</si>
  <si>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</si>
  <si>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</si>
  <si>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</si>
  <si>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</si>
  <si>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</si>
  <si>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</si>
  <si>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</si>
  <si>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</si>
  <si>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</si>
  <si>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</si>
  <si>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</si>
  <si>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</t>
  </si>
  <si>
    <t>№ 075-24</t>
  </si>
  <si>
    <t>мес</t>
  </si>
  <si>
    <t>КП вх.570-04/24 от 04.04.2024</t>
  </si>
  <si>
    <t>КП вх.579-04/24 от 04.04.2024</t>
  </si>
  <si>
    <t>КП вх.578-04/24 от 04.04.2024</t>
  </si>
  <si>
    <t>Начальная (максимальная) цена договора устанавливается в размере 2 355 200,04 руб. (два миллиона триста пятьдесят пять тысяч двести рублей четыре копейки)</t>
  </si>
  <si>
    <t>Аренда комплектующих для эндоскопического оборудования</t>
  </si>
  <si>
    <t xml:space="preserve">по аренде комплектующих для эндоскопического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</si>
</sst>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V17" sqref="V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0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37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30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3" t="s">
        <v>20</v>
      </c>
      <c r="M11" s="23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7" t="s">
        <v>14</v>
      </c>
      <c r="B16" s="28"/>
      <c r="C16" s="29">
        <f>SUMIF(O19:O23,"&gt;0")</f>
        <v>2355200.04</v>
      </c>
      <c r="D16" s="28"/>
      <c r="E16" s="19" t="s">
        <v>32</v>
      </c>
      <c r="F16" s="20" t="s">
        <v>33</v>
      </c>
      <c r="G16" s="20" t="s">
        <v>34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30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6" t="s">
        <v>10</v>
      </c>
    </row>
    <row r="18" spans="1:15" s="5" customFormat="1" ht="30" x14ac:dyDescent="0.25">
      <c r="A18" s="21"/>
      <c r="B18" s="21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1"/>
      <c r="K18" s="21"/>
      <c r="L18" s="21"/>
      <c r="M18" s="21"/>
      <c r="N18" s="21"/>
      <c r="O18" s="26"/>
    </row>
    <row r="19" spans="1:15" s="5" customFormat="1" ht="66.75" customHeight="1" x14ac:dyDescent="0.25">
      <c r="A19" s="13">
        <v>1</v>
      </c>
      <c r="B19" s="13" t="s">
        <v>36</v>
      </c>
      <c r="C19" s="13" t="s">
        <v>31</v>
      </c>
      <c r="D19" s="14">
        <v>12</v>
      </c>
      <c r="E19" s="12">
        <v>195000</v>
      </c>
      <c r="F19" s="12">
        <v>197500</v>
      </c>
      <c r="G19" s="12">
        <v>196300</v>
      </c>
      <c r="H19" s="12"/>
      <c r="I19" s="12"/>
      <c r="J19" s="12">
        <f>ROUNDUP(AVERAGE(E19:I19),2)</f>
        <v>196266.67</v>
      </c>
      <c r="K19" s="13">
        <f t="shared" ref="K19:K22" si="0">COUNT(E19:I19)</f>
        <v>3</v>
      </c>
      <c r="L19" s="13">
        <f t="shared" ref="L19:L22" si="1">STDEV(E19:I19)</f>
        <v>1250.3332889007368</v>
      </c>
      <c r="M19" s="13">
        <f t="shared" ref="M19:M22" si="2">L19/J19*100</f>
        <v>0.63705839045454671</v>
      </c>
      <c r="N19" s="13" t="str">
        <f t="shared" ref="N19:N22" si="3">IF(M19&lt;33,"ОДНОРОДНЫЕ","НЕОДНОРОДНЫЕ")</f>
        <v>ОДНОРОДНЫЕ</v>
      </c>
      <c r="O19" s="12">
        <f t="shared" ref="O19:O22" si="4">D19*J19</f>
        <v>2355200.04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ref="J20:J22" si="5">AVERAGE(E20:I20)</f>
        <v>#DIV/0!</v>
      </c>
      <c r="K20" s="13">
        <f t="shared" si="0"/>
        <v>0</v>
      </c>
      <c r="L20" s="13" t="e">
        <f t="shared" si="1"/>
        <v>#DIV/0!</v>
      </c>
      <c r="M20" s="13" t="e">
        <f t="shared" si="2"/>
        <v>#DIV/0!</v>
      </c>
      <c r="N20" s="13" t="e">
        <f t="shared" si="3"/>
        <v>#DIV/0!</v>
      </c>
      <c r="O20" s="12" t="e">
        <f t="shared" si="4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5"/>
        <v>#DIV/0!</v>
      </c>
      <c r="K21" s="13">
        <f t="shared" si="0"/>
        <v>0</v>
      </c>
      <c r="L21" s="13" t="e">
        <f t="shared" si="1"/>
        <v>#DIV/0!</v>
      </c>
      <c r="M21" s="13" t="e">
        <f t="shared" si="2"/>
        <v>#DIV/0!</v>
      </c>
      <c r="N21" s="13" t="e">
        <f t="shared" si="3"/>
        <v>#DIV/0!</v>
      </c>
      <c r="O21" s="12" t="e">
        <f t="shared" si="4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5"/>
        <v>#DIV/0!</v>
      </c>
      <c r="K22" s="13">
        <f t="shared" si="0"/>
        <v>0</v>
      </c>
      <c r="L22" s="13" t="e">
        <f t="shared" si="1"/>
        <v>#DIV/0!</v>
      </c>
      <c r="M22" s="13" t="e">
        <f t="shared" si="2"/>
        <v>#DIV/0!</v>
      </c>
      <c r="N22" s="13" t="e">
        <f t="shared" si="3"/>
        <v>#DIV/0!</v>
      </c>
      <c r="O22" s="12" t="e">
        <f t="shared" si="4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2340000</v>
      </c>
      <c r="F23" s="12">
        <f>D19*F19</f>
        <v>2370000</v>
      </c>
      <c r="G23" s="12">
        <f>D19*G19</f>
        <v>2355600</v>
      </c>
      <c r="H23" s="12"/>
      <c r="I23" s="12"/>
      <c r="J23" s="12"/>
      <c r="K23" s="13"/>
      <c r="L23" s="13"/>
      <c r="M23" s="13"/>
      <c r="N23" s="13"/>
      <c r="O23" s="12"/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x14ac:dyDescent="0.25">
      <c r="A25" s="24" t="s">
        <v>26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s="10" customFormat="1" ht="35.450000000000003" customHeight="1" x14ac:dyDescent="0.25">
      <c r="A26" s="24" t="s">
        <v>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s="10" customForma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s="10" customFormat="1" x14ac:dyDescent="0.25">
      <c r="A28" s="22" t="s">
        <v>35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2024-04-08T05:44:28Z</dcterms:modified>
</cp:coreProperties>
</file>