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H22" i="1" l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E26" i="1"/>
  <c r="K22" i="1" l="1"/>
  <c r="L22" i="1" s="1"/>
  <c r="K25" i="1"/>
  <c r="L25" i="1" s="1"/>
  <c r="K23" i="1"/>
  <c r="L23" i="1" s="1"/>
  <c r="K24" i="1"/>
  <c r="L24" i="1" s="1"/>
  <c r="H21" i="1"/>
  <c r="M21" i="1" s="1"/>
  <c r="I21" i="1"/>
  <c r="J21" i="1"/>
  <c r="K21" i="1" l="1"/>
  <c r="L21" i="1" s="1"/>
  <c r="M20" i="1" l="1"/>
  <c r="I20" i="1"/>
  <c r="J20" i="1"/>
  <c r="G26" i="1"/>
  <c r="F26" i="1"/>
  <c r="M26" i="1" l="1"/>
  <c r="C17" i="1" s="1"/>
  <c r="K20" i="1"/>
  <c r="L20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<sst xmlns="http://schemas.openxmlformats.org/spreadsheetml/2006/main" count="48" uniqueCount="42">
  <si>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</si>
  <si>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</si>
  <si>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</si>
  <si>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</si>
  <si>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</si>
  <si>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</si>
  <si>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</si>
  <si>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</si>
  <si>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</si>
  <si>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</si>
  <si>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</si>
  <si>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</si>
  <si>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</si>
  <si>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</si>
  <si>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</si>
  <si>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</si>
  <si>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</si>
  <si>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</si>
  <si>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</si>
  <si>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</si>
  <si>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</si>
  <si>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</si>
  <si>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</si>
  <si>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</si>
  <si>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</si>
  <si>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</si>
  <si>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</si>
  <si>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</si>
  <si>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072-24</t>
  </si>
  <si>
    <t>набор</t>
  </si>
  <si>
    <t>на поставку наборов реагентов для полуавтоматических иммунохимических анализаторов (онкомаркеры)</t>
  </si>
  <si>
    <t xml:space="preserve">Treponema pallidum общие антитела ИВД, набор, иммуноферментный анализ (ИФА) </t>
  </si>
  <si>
    <t>Treponema pallidum общие антитела ИВД, набор, реакция агглютинации.</t>
  </si>
  <si>
    <t>Антикардиолипин антитела ИВД, набор, иммуноферментный анализ (ИФА).</t>
  </si>
  <si>
    <t>Сыворотка контрольная положительная для диагностики сифилиса.</t>
  </si>
  <si>
    <t>Сыворотка контрольная слабоположительная для диагностики сифилиса.</t>
  </si>
  <si>
    <t>Сыворотка контрольная отрицательная для диагностики сифилиса.</t>
  </si>
  <si>
    <t>упак</t>
  </si>
  <si>
    <t>Начальная (максимальная) цена договора устанавливается в размере 935 257,40 руб. (девятьсот тридцать пять тысяч двести пятьдесят семь рублей сорок копеек)</t>
  </si>
  <si>
    <t>вх. № 796 от 04.04.2024</t>
  </si>
  <si>
    <t>вх. № 795 от 04.04.2024</t>
  </si>
  <si>
    <t>вх. № 794 от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</si>
</sst>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1" t="s">
        <v>30</v>
      </c>
      <c r="F3" s="41"/>
      <c r="G3" s="41"/>
      <c r="H3" s="41"/>
      <c r="I3" s="41"/>
      <c r="J3" s="41"/>
      <c r="K3" s="41"/>
      <c r="L3" s="41"/>
      <c r="M3" s="41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5" t="s">
        <v>16</v>
      </c>
      <c r="K12" s="45"/>
      <c r="M12" s="1" t="s">
        <v>14</v>
      </c>
    </row>
    <row r="14" spans="2:13" x14ac:dyDescent="0.25"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5" ht="54.6" customHeight="1" x14ac:dyDescent="0.25">
      <c r="A17" s="49" t="s">
        <v>27</v>
      </c>
      <c r="B17" s="50"/>
      <c r="C17" s="51">
        <f>M26</f>
        <v>935257.39999999991</v>
      </c>
      <c r="D17" s="52"/>
      <c r="E17" s="55" t="s">
        <v>39</v>
      </c>
      <c r="F17" s="55" t="s">
        <v>40</v>
      </c>
      <c r="G17" s="55" t="s">
        <v>41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9" t="s">
        <v>0</v>
      </c>
      <c r="B18" s="39" t="s">
        <v>1</v>
      </c>
      <c r="C18" s="39" t="s">
        <v>2</v>
      </c>
      <c r="D18" s="39"/>
      <c r="E18" s="24" t="s">
        <v>24</v>
      </c>
      <c r="F18" s="24" t="s">
        <v>25</v>
      </c>
      <c r="G18" s="24" t="s">
        <v>26</v>
      </c>
      <c r="H18" s="53" t="s">
        <v>11</v>
      </c>
      <c r="I18" s="39" t="s">
        <v>8</v>
      </c>
      <c r="J18" s="39" t="s">
        <v>9</v>
      </c>
      <c r="K18" s="39" t="s">
        <v>10</v>
      </c>
      <c r="L18" s="39" t="s">
        <v>6</v>
      </c>
      <c r="M18" s="48" t="s">
        <v>7</v>
      </c>
    </row>
    <row r="19" spans="1:15" x14ac:dyDescent="0.25">
      <c r="A19" s="40"/>
      <c r="B19" s="40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4"/>
      <c r="I19" s="39"/>
      <c r="J19" s="39"/>
      <c r="K19" s="39"/>
      <c r="L19" s="39"/>
      <c r="M19" s="48"/>
    </row>
    <row r="20" spans="1:15" s="20" customFormat="1" ht="30" x14ac:dyDescent="0.25">
      <c r="A20" s="4">
        <v>1</v>
      </c>
      <c r="B20" s="37" t="s">
        <v>31</v>
      </c>
      <c r="C20" s="36" t="s">
        <v>29</v>
      </c>
      <c r="D20" s="17">
        <v>50</v>
      </c>
      <c r="E20" s="18">
        <v>5457</v>
      </c>
      <c r="F20" s="19">
        <v>5729.85</v>
      </c>
      <c r="G20" s="21">
        <v>5620.71</v>
      </c>
      <c r="H20" s="21">
        <f>AVERAGE(E20:G20)</f>
        <v>5602.52</v>
      </c>
      <c r="I20" s="23">
        <f t="shared" ref="I20" si="0" xml:space="preserve"> COUNT(E20:G20)</f>
        <v>3</v>
      </c>
      <c r="J20" s="23">
        <f t="shared" ref="J20" si="1">STDEV(E20:G20)</f>
        <v>137.33148837757511</v>
      </c>
      <c r="K20" s="23">
        <f t="shared" ref="K20" si="2">J20/H20*100</f>
        <v>2.4512449465164803</v>
      </c>
      <c r="L20" s="23" t="str">
        <f t="shared" ref="L20" si="3">IF(K20&lt;33,"ОДНОРОДНЫЕ","НЕОДНОРОДНЫЕ")</f>
        <v>ОДНОРОДНЫЕ</v>
      </c>
      <c r="M20" s="21">
        <f t="shared" ref="M20" si="4">D20*H20</f>
        <v>280126</v>
      </c>
    </row>
    <row r="21" spans="1:15" s="29" customFormat="1" ht="30" x14ac:dyDescent="0.25">
      <c r="A21" s="4">
        <v>2</v>
      </c>
      <c r="B21" s="38" t="s">
        <v>32</v>
      </c>
      <c r="C21" s="36" t="s">
        <v>29</v>
      </c>
      <c r="D21" s="17">
        <v>45</v>
      </c>
      <c r="E21" s="18">
        <v>5203</v>
      </c>
      <c r="F21" s="19">
        <v>5463.15</v>
      </c>
      <c r="G21" s="30">
        <v>5359.09</v>
      </c>
      <c r="H21" s="30">
        <f t="shared" ref="H21" si="5">AVERAGE(E21:G21)</f>
        <v>5341.7466666666669</v>
      </c>
      <c r="I21" s="31">
        <f t="shared" ref="I21" si="6" xml:space="preserve"> COUNT(E21:G21)</f>
        <v>3</v>
      </c>
      <c r="J21" s="31">
        <f t="shared" ref="J21" si="7">STDEV(E21:G21)</f>
        <v>130.93929522237886</v>
      </c>
      <c r="K21" s="31">
        <f t="shared" ref="K21" si="8">J21/H21*100</f>
        <v>2.4512449465164741</v>
      </c>
      <c r="L21" s="31" t="str">
        <f t="shared" ref="L21" si="9">IF(K21&lt;33,"ОДНОРОДНЫЕ","НЕОДНОРОДНЫЕ")</f>
        <v>ОДНОРОДНЫЕ</v>
      </c>
      <c r="M21" s="30">
        <f t="shared" ref="M21" si="10">D21*H21</f>
        <v>240378.6</v>
      </c>
    </row>
    <row r="22" spans="1:15" s="33" customFormat="1" ht="30" x14ac:dyDescent="0.25">
      <c r="A22" s="4">
        <v>3</v>
      </c>
      <c r="B22" s="38" t="s">
        <v>33</v>
      </c>
      <c r="C22" s="36" t="s">
        <v>29</v>
      </c>
      <c r="D22" s="17">
        <v>60</v>
      </c>
      <c r="E22" s="18">
        <v>5983</v>
      </c>
      <c r="F22" s="19">
        <v>6282.15</v>
      </c>
      <c r="G22" s="34">
        <v>6162.49</v>
      </c>
      <c r="H22" s="34">
        <f t="shared" ref="H22:H25" si="11">AVERAGE(E22:G22)</f>
        <v>6142.5466666666662</v>
      </c>
      <c r="I22" s="32">
        <f t="shared" ref="I22:I25" si="12" xml:space="preserve"> COUNT(E22:G22)</f>
        <v>3</v>
      </c>
      <c r="J22" s="32">
        <f t="shared" ref="J22:J25" si="13">STDEV(E22:G22)</f>
        <v>150.5688647540828</v>
      </c>
      <c r="K22" s="32">
        <f t="shared" ref="K22:K25" si="14">J22/H22*100</f>
        <v>2.4512449465164741</v>
      </c>
      <c r="L22" s="32" t="str">
        <f t="shared" ref="L22:L25" si="15">IF(K22&lt;33,"ОДНОРОДНЫЕ","НЕОДНОРОДНЫЕ")</f>
        <v>ОДНОРОДНЫЕ</v>
      </c>
      <c r="M22" s="34">
        <f t="shared" ref="M22:M25" si="16">D22*H22</f>
        <v>368552.8</v>
      </c>
    </row>
    <row r="23" spans="1:15" s="33" customFormat="1" ht="30" x14ac:dyDescent="0.25">
      <c r="A23" s="4">
        <v>4</v>
      </c>
      <c r="B23" s="38" t="s">
        <v>34</v>
      </c>
      <c r="C23" s="36" t="s">
        <v>37</v>
      </c>
      <c r="D23" s="17">
        <v>2</v>
      </c>
      <c r="E23" s="18">
        <v>7500</v>
      </c>
      <c r="F23" s="19">
        <v>7875</v>
      </c>
      <c r="G23" s="34">
        <v>7725</v>
      </c>
      <c r="H23" s="34">
        <f t="shared" si="11"/>
        <v>7700</v>
      </c>
      <c r="I23" s="32">
        <f t="shared" si="12"/>
        <v>3</v>
      </c>
      <c r="J23" s="32">
        <f t="shared" si="13"/>
        <v>188.74586088176875</v>
      </c>
      <c r="K23" s="32">
        <f t="shared" si="14"/>
        <v>2.4512449465164772</v>
      </c>
      <c r="L23" s="32" t="str">
        <f t="shared" si="15"/>
        <v>ОДНОРОДНЫЕ</v>
      </c>
      <c r="M23" s="34">
        <f t="shared" si="16"/>
        <v>15400</v>
      </c>
    </row>
    <row r="24" spans="1:15" s="33" customFormat="1" ht="30" x14ac:dyDescent="0.25">
      <c r="A24" s="4">
        <v>5</v>
      </c>
      <c r="B24" s="38" t="s">
        <v>35</v>
      </c>
      <c r="C24" s="36" t="s">
        <v>37</v>
      </c>
      <c r="D24" s="17">
        <v>2</v>
      </c>
      <c r="E24" s="18">
        <v>7500</v>
      </c>
      <c r="F24" s="19">
        <v>7875</v>
      </c>
      <c r="G24" s="35">
        <v>7725</v>
      </c>
      <c r="H24" s="34">
        <f t="shared" si="11"/>
        <v>7700</v>
      </c>
      <c r="I24" s="32">
        <f t="shared" si="12"/>
        <v>3</v>
      </c>
      <c r="J24" s="32">
        <f t="shared" si="13"/>
        <v>188.74586088176875</v>
      </c>
      <c r="K24" s="32">
        <f t="shared" si="14"/>
        <v>2.4512449465164772</v>
      </c>
      <c r="L24" s="32" t="str">
        <f t="shared" si="15"/>
        <v>ОДНОРОДНЫЕ</v>
      </c>
      <c r="M24" s="34">
        <f t="shared" si="16"/>
        <v>15400</v>
      </c>
    </row>
    <row r="25" spans="1:15" s="33" customFormat="1" ht="30" x14ac:dyDescent="0.25">
      <c r="A25" s="4">
        <v>6</v>
      </c>
      <c r="B25" s="38" t="s">
        <v>36</v>
      </c>
      <c r="C25" s="36" t="s">
        <v>37</v>
      </c>
      <c r="D25" s="17">
        <v>2</v>
      </c>
      <c r="E25" s="18">
        <v>7500</v>
      </c>
      <c r="F25" s="19">
        <v>7875</v>
      </c>
      <c r="G25" s="35">
        <v>7725</v>
      </c>
      <c r="H25" s="34">
        <f t="shared" si="11"/>
        <v>7700</v>
      </c>
      <c r="I25" s="32">
        <f t="shared" si="12"/>
        <v>3</v>
      </c>
      <c r="J25" s="32">
        <f t="shared" si="13"/>
        <v>188.74586088176875</v>
      </c>
      <c r="K25" s="32">
        <f t="shared" si="14"/>
        <v>2.4512449465164772</v>
      </c>
      <c r="L25" s="32" t="str">
        <f t="shared" si="15"/>
        <v>ОДНОРОДНЫЕ</v>
      </c>
      <c r="M25" s="34">
        <f t="shared" si="16"/>
        <v>15400</v>
      </c>
    </row>
    <row r="26" spans="1:15" x14ac:dyDescent="0.25">
      <c r="A26" s="4"/>
      <c r="B26" s="25"/>
      <c r="C26" s="26"/>
      <c r="D26" s="28"/>
      <c r="E26" s="27">
        <f>SUMPRODUCT($D$20:$D$25,E20:E25)</f>
        <v>910965</v>
      </c>
      <c r="F26" s="27">
        <f>SUMPRODUCT($D$20:$D$25,F20:F25)</f>
        <v>956513.25</v>
      </c>
      <c r="G26" s="22">
        <f>SUMPRODUCT($D$20:$D$25,G20:G25)</f>
        <v>938293.95</v>
      </c>
      <c r="H26" s="15"/>
      <c r="I26" s="12"/>
      <c r="J26" s="12"/>
      <c r="K26" s="12"/>
      <c r="L26" s="12"/>
      <c r="M26" s="3">
        <f>SUM(M20:M25)</f>
        <v>935257.39999999991</v>
      </c>
    </row>
    <row r="28" spans="1:15" x14ac:dyDescent="0.25">
      <c r="A28" s="46" t="s">
        <v>19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5" x14ac:dyDescent="0.25">
      <c r="A29" s="47" t="s">
        <v>18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5" ht="1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5" s="6" customFormat="1" x14ac:dyDescent="0.25">
      <c r="A31" s="42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5"/>
      <c r="O31" s="5"/>
    </row>
    <row r="33" spans="10:12" x14ac:dyDescent="0.25">
      <c r="J33" s="9"/>
    </row>
    <row r="35" spans="10:12" x14ac:dyDescent="0.25">
      <c r="L35" s="9"/>
    </row>
    <row r="37" spans="10:12" x14ac:dyDescent="0.25">
      <c r="L37" s="9"/>
    </row>
  </sheetData>
  <mergeCells count="18"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6">
    <cfRule type="containsText" dxfId="11" priority="64" operator="containsText" text="НЕ">
      <formula>NOT(ISERROR(SEARCH("НЕ",L26)))</formula>
    </cfRule>
    <cfRule type="containsText" dxfId="10" priority="65" operator="containsText" text="ОДНОРОДНЫЕ">
      <formula>NOT(ISERROR(SEARCH("ОДНОРОДНЫЕ",L26)))</formula>
    </cfRule>
    <cfRule type="containsText" dxfId="9" priority="66" operator="containsText" text="НЕОДНОРОДНЫЕ">
      <formula>NOT(ISERROR(SEARCH("НЕОДНОРОДНЫЕ",L26)))</formula>
    </cfRule>
  </conditionalFormatting>
  <conditionalFormatting sqref="L26">
    <cfRule type="containsText" dxfId="8" priority="61" operator="containsText" text="НЕОДНОРОДНЫЕ">
      <formula>NOT(ISERROR(SEARCH("НЕОДНОРОДНЫЕ",L26)))</formula>
    </cfRule>
    <cfRule type="containsText" dxfId="7" priority="62" operator="containsText" text="ОДНОРОДНЫЕ">
      <formula>NOT(ISERROR(SEARCH("ОДНОРОДНЫЕ",L26)))</formula>
    </cfRule>
    <cfRule type="containsText" dxfId="6" priority="63" operator="containsText" text="НЕОДНОРОДНЫЕ">
      <formula>NOT(ISERROR(SEARCH("НЕОДНОРОДНЫЕ",L26)))</formula>
    </cfRule>
  </conditionalFormatting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2024-04-04T01:23:04Z</dcterms:modified>
</cp:coreProperties>
</file>