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0" i="1" l="1"/>
  <c r="M20" i="1" s="1"/>
  <c r="H19" i="1"/>
  <c r="I20" i="1"/>
  <c r="J20" i="1"/>
  <c r="G21" i="1"/>
  <c r="F21" i="1"/>
  <c r="E21" i="1"/>
  <c r="K20" i="1" l="1"/>
  <c r="L20" i="1" s="1"/>
  <c r="J19" i="1"/>
  <c r="K19" i="1" l="1"/>
  <c r="M19" i="1"/>
  <c r="C16" i="1" s="1"/>
  <c r="I19" i="1"/>
  <c r="L19" i="1" l="1"/>
  <c r="J22" i="1"/>
  <c r="H22" i="1"/>
  <c r="M22" i="1" s="1"/>
  <c r="I22" i="1"/>
  <c r="K22" i="1" l="1"/>
  <c r="L22" i="1" s="1"/>
</calcChain>
</file>

<file path=xl/sharedStrings.xml><?xml version="1.0" encoding="utf-8"?>
<sst xmlns="http://schemas.openxmlformats.org/spreadsheetml/2006/main" count="41" uniqueCount="36">
  <si>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</si>
  <si>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</si>
  <si>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</si>
  <si>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</si>
  <si>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</si>
  <si>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</si>
  <si>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</si>
  <si>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</si>
  <si>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</si>
  <si>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</si>
  <si>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</si>
  <si>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</si>
  <si>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</si>
  <si>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</si>
  <si>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</si>
  <si>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</si>
  <si>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</si>
  <si>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</si>
  <si>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</si>
  <si>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</si>
  <si>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</si>
  <si>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</si>
  <si>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</si>
  <si>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</si>
  <si>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</si>
  <si>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</si>
  <si>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</si>
  <si>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путем запроса котировок в электронной форме</t>
  </si>
  <si>
    <t>Мес</t>
  </si>
  <si>
    <t>№ 071-24</t>
  </si>
  <si>
    <t>Вх. 755 от 28.03.2024</t>
  </si>
  <si>
    <t>Начальная (максимальная) цена договора устанавливается в размере  3 345 481,72 руб. (три миллиона триста сорок пять тысяч четыреста восемьдесят один рубль семьдесят две копейки)</t>
  </si>
  <si>
    <t>Оказание услуг по обеспечению функционирования (техническому сопровождению) государственной информационной системы в сфере здравоохранения Иркутской области</t>
  </si>
  <si>
    <t>Организация канала связи пропускной способностью 100 Мбит/с. по адресу: г. Иркутск, ул. Академика Образцова, д. 27 Ш</t>
  </si>
  <si>
    <t>на оказание услуг по обеспечению функционирования (техническому сопровождению) государственной информационной системы в сфере здравоохранения Иркутской области</t>
  </si>
  <si>
    <t>(в редакции с изменениями от 05.04.2024г.)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</si>
</sst>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85" zoomScaleNormal="85" zoomScalePageLayoutView="70" workbookViewId="0">
      <selection activeCell="Q17" sqref="Q17"/>
    </sheetView>
  </sheetViews>
  <sheetFormatPr defaultRowHeight="15" x14ac:dyDescent="0.25"/>
  <cols>
    <col min="1" max="1" width="9.140625" style="15"/>
    <col min="2" max="2" width="27.28515625" style="15" customWidth="1"/>
    <col min="3" max="4" width="9.140625" style="15"/>
    <col min="5" max="5" width="14.85546875" style="2" customWidth="1"/>
    <col min="6" max="7" width="14.7109375" style="2" customWidth="1"/>
    <col min="8" max="8" width="13.7109375" style="2" customWidth="1"/>
    <col min="9" max="9" width="9.42578125" style="15" customWidth="1"/>
    <col min="10" max="10" width="12.5703125" style="15" customWidth="1"/>
    <col min="11" max="11" width="10.28515625" style="15" customWidth="1"/>
    <col min="12" max="12" width="16.28515625" style="15" bestFit="1" customWidth="1"/>
    <col min="13" max="13" width="13.42578125" style="2" customWidth="1"/>
    <col min="14" max="16384" width="9.140625" style="1"/>
  </cols>
  <sheetData>
    <row r="1" spans="1:13" x14ac:dyDescent="0.25">
      <c r="M1" s="7" t="s">
        <v>22</v>
      </c>
    </row>
    <row r="2" spans="1:13" ht="14.45" customHeight="1" x14ac:dyDescent="0.25">
      <c r="M2" s="7" t="s">
        <v>23</v>
      </c>
    </row>
    <row r="3" spans="1:13" ht="14.45" customHeight="1" x14ac:dyDescent="0.25">
      <c r="B3" s="22"/>
      <c r="C3" s="22"/>
      <c r="D3" s="22"/>
      <c r="E3" s="23"/>
      <c r="F3" s="23"/>
      <c r="G3" s="23"/>
      <c r="H3" s="23"/>
      <c r="I3" s="22"/>
      <c r="J3" s="22"/>
      <c r="K3" s="22"/>
      <c r="L3" s="22"/>
      <c r="M3" s="21" t="s">
        <v>34</v>
      </c>
    </row>
    <row r="4" spans="1:13" ht="14.45" customHeight="1" x14ac:dyDescent="0.25">
      <c r="M4" s="7" t="s">
        <v>27</v>
      </c>
    </row>
    <row r="5" spans="1:13" ht="14.45" customHeight="1" x14ac:dyDescent="0.25">
      <c r="M5" s="7" t="s">
        <v>29</v>
      </c>
    </row>
    <row r="6" spans="1:13" ht="14.45" customHeight="1" x14ac:dyDescent="0.25">
      <c r="K6" s="22"/>
      <c r="L6" s="22"/>
      <c r="M6" s="21" t="s">
        <v>35</v>
      </c>
    </row>
    <row r="7" spans="1:13" x14ac:dyDescent="0.25">
      <c r="M7" s="8" t="s">
        <v>13</v>
      </c>
    </row>
    <row r="8" spans="1:13" x14ac:dyDescent="0.25">
      <c r="M8" s="9" t="s">
        <v>18</v>
      </c>
    </row>
    <row r="9" spans="1:13" x14ac:dyDescent="0.25">
      <c r="M9" s="9" t="s">
        <v>14</v>
      </c>
    </row>
    <row r="11" spans="1:13" ht="28.9" customHeight="1" x14ac:dyDescent="0.25">
      <c r="J11" s="27" t="s">
        <v>17</v>
      </c>
      <c r="K11" s="27"/>
      <c r="M11" s="2" t="s">
        <v>15</v>
      </c>
    </row>
    <row r="13" spans="1:13" x14ac:dyDescent="0.25">
      <c r="B13" s="27" t="s">
        <v>16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3" hidden="1" x14ac:dyDescent="0.25"/>
    <row r="16" spans="1:13" s="15" customFormat="1" ht="45.6" customHeight="1" x14ac:dyDescent="0.25">
      <c r="A16" s="30" t="s">
        <v>11</v>
      </c>
      <c r="B16" s="31"/>
      <c r="C16" s="32">
        <f>M19+M20</f>
        <v>3345481.7199999997</v>
      </c>
      <c r="D16" s="31"/>
      <c r="E16" s="16" t="s">
        <v>30</v>
      </c>
      <c r="F16" s="16" t="s">
        <v>30</v>
      </c>
      <c r="G16" s="16" t="s">
        <v>30</v>
      </c>
      <c r="H16" s="16"/>
      <c r="I16" s="13"/>
      <c r="J16" s="13"/>
      <c r="K16" s="13"/>
      <c r="L16" s="13"/>
      <c r="M16" s="16"/>
    </row>
    <row r="17" spans="1:13" s="15" customFormat="1" ht="30" customHeight="1" x14ac:dyDescent="0.25">
      <c r="A17" s="24" t="s">
        <v>0</v>
      </c>
      <c r="B17" s="24" t="s">
        <v>1</v>
      </c>
      <c r="C17" s="24" t="s">
        <v>2</v>
      </c>
      <c r="D17" s="24"/>
      <c r="E17" s="16" t="s">
        <v>24</v>
      </c>
      <c r="F17" s="16" t="s">
        <v>25</v>
      </c>
      <c r="G17" s="16" t="s">
        <v>26</v>
      </c>
      <c r="H17" s="33" t="s">
        <v>12</v>
      </c>
      <c r="I17" s="24" t="s">
        <v>8</v>
      </c>
      <c r="J17" s="24" t="s">
        <v>9</v>
      </c>
      <c r="K17" s="24" t="s">
        <v>10</v>
      </c>
      <c r="L17" s="24" t="s">
        <v>6</v>
      </c>
      <c r="M17" s="29" t="s">
        <v>7</v>
      </c>
    </row>
    <row r="18" spans="1:13" s="15" customFormat="1" ht="30" x14ac:dyDescent="0.25">
      <c r="A18" s="24"/>
      <c r="B18" s="25"/>
      <c r="C18" s="14" t="s">
        <v>3</v>
      </c>
      <c r="D18" s="14" t="s">
        <v>4</v>
      </c>
      <c r="E18" s="16" t="s">
        <v>5</v>
      </c>
      <c r="F18" s="16" t="s">
        <v>5</v>
      </c>
      <c r="G18" s="16" t="s">
        <v>5</v>
      </c>
      <c r="H18" s="34"/>
      <c r="I18" s="24"/>
      <c r="J18" s="24"/>
      <c r="K18" s="24"/>
      <c r="L18" s="24"/>
      <c r="M18" s="29"/>
    </row>
    <row r="19" spans="1:13" s="15" customFormat="1" ht="135" x14ac:dyDescent="0.25">
      <c r="A19" s="17">
        <v>1</v>
      </c>
      <c r="B19" s="19" t="s">
        <v>32</v>
      </c>
      <c r="C19" s="18" t="s">
        <v>28</v>
      </c>
      <c r="D19" s="3">
        <v>4</v>
      </c>
      <c r="E19" s="4">
        <v>784784.45</v>
      </c>
      <c r="F19" s="16">
        <v>788708.37</v>
      </c>
      <c r="G19" s="16">
        <v>792632.25</v>
      </c>
      <c r="H19" s="16">
        <f>ROUNDDOWN(AVERAGE(E19:G19),2)</f>
        <v>788708.35</v>
      </c>
      <c r="I19" s="13">
        <f>COUNT(E19:G19)</f>
        <v>3</v>
      </c>
      <c r="J19" s="13">
        <f>STDEV(E19:G19)</f>
        <v>3923.9000000170131</v>
      </c>
      <c r="K19" s="13">
        <f>J19/H19*100</f>
        <v>0.49750963078012461</v>
      </c>
      <c r="L19" s="13" t="str">
        <f t="shared" ref="L19" si="0">IF(K19&lt;33,"ОДНОРОДНЫЕ","НЕОДНОРОДНЫЕ")</f>
        <v>ОДНОРОДНЫЕ</v>
      </c>
      <c r="M19" s="16">
        <f>D19*H19</f>
        <v>3154833.4</v>
      </c>
    </row>
    <row r="20" spans="1:13" s="15" customFormat="1" ht="75" x14ac:dyDescent="0.25">
      <c r="A20" s="17">
        <v>2</v>
      </c>
      <c r="B20" s="19" t="s">
        <v>33</v>
      </c>
      <c r="C20" s="18" t="s">
        <v>28</v>
      </c>
      <c r="D20" s="3">
        <v>4</v>
      </c>
      <c r="E20" s="4">
        <v>47424.959999999999</v>
      </c>
      <c r="F20" s="16">
        <v>47662.080000000002</v>
      </c>
      <c r="G20" s="16">
        <v>47899.21</v>
      </c>
      <c r="H20" s="16">
        <f>ROUNDDOWN(AVERAGE(E20:G20),2)</f>
        <v>47662.080000000002</v>
      </c>
      <c r="I20" s="13">
        <f>COUNT(E20:G20)</f>
        <v>3</v>
      </c>
      <c r="J20" s="13">
        <f>STDEV(E20:G20)</f>
        <v>237.12500001757161</v>
      </c>
      <c r="K20" s="13">
        <f>J20/H20*100</f>
        <v>0.49751290757258521</v>
      </c>
      <c r="L20" s="13" t="str">
        <f t="shared" ref="L20" si="1">IF(K20&lt;33,"ОДНОРОДНЫЕ","НЕОДНОРОДНЫЕ")</f>
        <v>ОДНОРОДНЫЕ</v>
      </c>
      <c r="M20" s="16">
        <f>D20*H20</f>
        <v>190648.32000000001</v>
      </c>
    </row>
    <row r="21" spans="1:13" s="15" customFormat="1" ht="21.6" customHeight="1" x14ac:dyDescent="0.25">
      <c r="A21" s="13"/>
      <c r="B21" s="5" t="s">
        <v>20</v>
      </c>
      <c r="C21" s="6"/>
      <c r="D21" s="6"/>
      <c r="E21" s="16">
        <f>SUMPRODUCT($D$19:$D$20,E19:E20)</f>
        <v>3328837.6399999997</v>
      </c>
      <c r="F21" s="16">
        <f>SUMPRODUCT($D$19:$D$20,F19:F20)</f>
        <v>3345481.8</v>
      </c>
      <c r="G21" s="16">
        <f>SUMPRODUCT($D$19:$D$20,G19:G20)</f>
        <v>3362125.84</v>
      </c>
      <c r="H21" s="16"/>
      <c r="I21" s="13"/>
      <c r="J21" s="13"/>
      <c r="K21" s="13"/>
      <c r="L21" s="13"/>
      <c r="M21" s="12"/>
    </row>
    <row r="22" spans="1:13" s="15" customFormat="1" ht="9.6" hidden="1" customHeight="1" x14ac:dyDescent="0.25">
      <c r="A22" s="13"/>
      <c r="B22" s="10"/>
      <c r="C22" s="13"/>
      <c r="D22" s="11"/>
      <c r="E22" s="16"/>
      <c r="F22" s="16"/>
      <c r="G22" s="16"/>
      <c r="H22" s="16" t="e">
        <f>AVERAGE(E22:G22)</f>
        <v>#DIV/0!</v>
      </c>
      <c r="I22" s="13">
        <f>COUNT(E22:G22)</f>
        <v>0</v>
      </c>
      <c r="J22" s="13" t="e">
        <f>STDEV(E22:G22)</f>
        <v>#DIV/0!</v>
      </c>
      <c r="K22" s="13" t="e">
        <f>J22/H22*100</f>
        <v>#DIV/0!</v>
      </c>
      <c r="L22" s="13" t="e">
        <f>IF(K22&lt;33,"ОДНОРОДНЫЕ","НЕОДНОРОДНЫЕ")</f>
        <v>#DIV/0!</v>
      </c>
      <c r="M22" s="16" t="e">
        <f>D22*H22</f>
        <v>#DIV/0!</v>
      </c>
    </row>
    <row r="24" spans="1:13" ht="21" customHeight="1" x14ac:dyDescent="0.25">
      <c r="A24" s="28" t="s">
        <v>21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ht="34.5" customHeight="1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x14ac:dyDescent="0.25">
      <c r="A26" s="26" t="s">
        <v>31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9" spans="1:13" x14ac:dyDescent="0.25">
      <c r="J29" s="20"/>
    </row>
  </sheetData>
  <mergeCells count="16">
    <mergeCell ref="B17:B18"/>
    <mergeCell ref="C17:D17"/>
    <mergeCell ref="A26:M26"/>
    <mergeCell ref="J11:K11"/>
    <mergeCell ref="B13:L13"/>
    <mergeCell ref="A24:M24"/>
    <mergeCell ref="A25:M25"/>
    <mergeCell ref="M17:M18"/>
    <mergeCell ref="A16:B16"/>
    <mergeCell ref="C16:D16"/>
    <mergeCell ref="H17:H18"/>
    <mergeCell ref="I17:I18"/>
    <mergeCell ref="J17:J18"/>
    <mergeCell ref="K17:K18"/>
    <mergeCell ref="L17:L18"/>
    <mergeCell ref="A17:A18"/>
  </mergeCells>
  <conditionalFormatting sqref="L19:L22">
    <cfRule type="containsText" dxfId="5" priority="10" operator="containsText" text="НЕ">
      <formula>NOT(ISERROR(SEARCH("НЕ",L19)))</formula>
    </cfRule>
    <cfRule type="containsText" dxfId="4" priority="11" operator="containsText" text="ОДНОРОДНЫЕ">
      <formula>NOT(ISERROR(SEARCH("ОДНОРОДНЫЕ",L19)))</formula>
    </cfRule>
    <cfRule type="containsText" dxfId="3" priority="12" operator="containsText" text="НЕОДНОРОДНЫЕ">
      <formula>NOT(ISERROR(SEARCH("НЕОДНОРОДНЫЕ",L19)))</formula>
    </cfRule>
  </conditionalFormatting>
  <conditionalFormatting sqref="L19:L22">
    <cfRule type="containsText" dxfId="2" priority="7" operator="containsText" text="НЕОДНОРОДНЫЕ">
      <formula>NOT(ISERROR(SEARCH("НЕОДНОРОДНЫЕ",L19)))</formula>
    </cfRule>
    <cfRule type="containsText" dxfId="1" priority="8" operator="containsText" text="ОДНОРОДНЫЕ">
      <formula>NOT(ISERROR(SEARCH("ОДНОРОДНЫЕ",L19)))</formula>
    </cfRule>
    <cfRule type="containsText" dxfId="0" priority="9" operator="containsText" text="НЕОДНОРОДНЫЕ">
      <formula>NOT(ISERROR(SEARCH("НЕОДНОРОДНЫЕ",L19)))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2024-04-05T06:03:57Z</dcterms:modified>
</cp:coreProperties>
</file>