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E35" i="1"/>
  <c r="H22" i="1"/>
  <c r="M22" i="1" s="1"/>
  <c r="I22" i="1"/>
  <c r="J22" i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K28" i="1" s="1"/>
  <c r="L28" i="1" s="1"/>
  <c r="H29" i="1"/>
  <c r="M29" i="1" s="1"/>
  <c r="I29" i="1"/>
  <c r="J29" i="1"/>
  <c r="H30" i="1"/>
  <c r="M30" i="1" s="1"/>
  <c r="I30" i="1"/>
  <c r="J30" i="1"/>
  <c r="H31" i="1"/>
  <c r="M31" i="1" s="1"/>
  <c r="I31" i="1"/>
  <c r="J31" i="1"/>
  <c r="K31" i="1" s="1"/>
  <c r="L31" i="1" s="1"/>
  <c r="H32" i="1"/>
  <c r="M32" i="1" s="1"/>
  <c r="I32" i="1"/>
  <c r="J32" i="1"/>
  <c r="K32" i="1" s="1"/>
  <c r="L32" i="1" s="1"/>
  <c r="H33" i="1"/>
  <c r="M33" i="1" s="1"/>
  <c r="I33" i="1"/>
  <c r="J33" i="1"/>
  <c r="H34" i="1"/>
  <c r="M34" i="1" s="1"/>
  <c r="I34" i="1"/>
  <c r="J34" i="1"/>
  <c r="K34" i="1" l="1"/>
  <c r="L34" i="1" s="1"/>
  <c r="K26" i="1"/>
  <c r="L26" i="1" s="1"/>
  <c r="K33" i="1"/>
  <c r="L33" i="1" s="1"/>
  <c r="K29" i="1"/>
  <c r="L29" i="1" s="1"/>
  <c r="K22" i="1"/>
  <c r="L22" i="1" s="1"/>
  <c r="K24" i="1"/>
  <c r="L24" i="1" s="1"/>
  <c r="K25" i="1"/>
  <c r="L25" i="1" s="1"/>
  <c r="K30" i="1"/>
  <c r="L30" i="1" s="1"/>
  <c r="H20" i="1"/>
  <c r="I20" i="1"/>
  <c r="J20" i="1"/>
  <c r="H21" i="1"/>
  <c r="M21" i="1" s="1"/>
  <c r="I21" i="1"/>
  <c r="J21" i="1"/>
  <c r="K21" i="1" l="1"/>
  <c r="L21" i="1" s="1"/>
  <c r="K20" i="1"/>
  <c r="L20" i="1" s="1"/>
  <c r="M20" i="1"/>
  <c r="M35" i="1" s="1"/>
  <c r="C17" i="1" s="1"/>
</calcChain>
</file>

<file path=xl/sharedStrings.xml><?xml version="1.0" encoding="utf-8"?>
<sst xmlns="http://schemas.openxmlformats.org/spreadsheetml/2006/main" count="66" uniqueCount="51">
  <si>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</si>
  <si>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</si>
  <si>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</si>
  <si>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</si>
  <si>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</si>
  <si>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</si>
  <si>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</si>
  <si>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</si>
  <si>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</si>
  <si>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</si>
  <si>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</si>
  <si>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</si>
  <si>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</si>
  <si>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</si>
  <si>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</si>
  <si>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</si>
  <si>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</si>
  <si>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</si>
  <si>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</si>
  <si>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</si>
  <si>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</si>
  <si>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</si>
  <si>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</si>
  <si>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</si>
  <si>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</si>
  <si>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</si>
  <si>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</si>
  <si>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рулон</t>
  </si>
  <si>
    <t>шт</t>
  </si>
  <si>
    <t>№ 064-24</t>
  </si>
  <si>
    <t>на поставку медицинских перевязочных материалов</t>
  </si>
  <si>
    <t>Вата</t>
  </si>
  <si>
    <t>Бинт марлевый 5*10 нестерильный</t>
  </si>
  <si>
    <t>Бинт марлевый 7*14 нестерильный</t>
  </si>
  <si>
    <t>Бинт марлевый стерильный 5*10</t>
  </si>
  <si>
    <t>Бинт марлевый стерильный 7*14</t>
  </si>
  <si>
    <t>Марля</t>
  </si>
  <si>
    <t>Лейкопластырь 3*500</t>
  </si>
  <si>
    <t>Лейкопластырь 5*500</t>
  </si>
  <si>
    <t>Салфетка марлевая стерильная</t>
  </si>
  <si>
    <t xml:space="preserve">Лейкопластырь бактерицидный </t>
  </si>
  <si>
    <t>Повязка раневая стерильная адгезивная на нетканой основе</t>
  </si>
  <si>
    <t>Повязка раневая стерильная бактерицидная на нетканой основе с повидон-йодом</t>
  </si>
  <si>
    <t>Повязка раневая стерильная бактерицидная  на полимерной основе с хлоргексидином</t>
  </si>
  <si>
    <t>шт.</t>
  </si>
  <si>
    <t>упак</t>
  </si>
  <si>
    <t>Начальная (максимальная) цена договора</t>
  </si>
  <si>
    <t>вх. № 720 от 25.03.2024</t>
  </si>
  <si>
    <t>вх. № 721 от 25.03.2024</t>
  </si>
  <si>
    <t>вх. № 722 от 25.03.2024</t>
  </si>
  <si>
    <t>Начальная (максимальная) цена договора устанавливается в размере 1 206 321,67 руб. (один миллион двести шесть тысяч триста двадцать один рубль шестьдесят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</si>
</sst>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A7" zoomScale="85" zoomScaleNormal="85" zoomScalePageLayoutView="70" workbookViewId="0">
      <selection activeCell="H44" sqref="H44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11.2851562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43" t="s">
        <v>30</v>
      </c>
      <c r="F3" s="43"/>
      <c r="G3" s="43"/>
      <c r="H3" s="43"/>
      <c r="I3" s="43"/>
      <c r="J3" s="43"/>
      <c r="K3" s="43"/>
      <c r="L3" s="43"/>
      <c r="M3" s="43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29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5" t="s">
        <v>16</v>
      </c>
      <c r="K12" s="45"/>
      <c r="M12" s="1" t="s">
        <v>14</v>
      </c>
    </row>
    <row r="14" spans="2:13" x14ac:dyDescent="0.25">
      <c r="B14" s="45" t="s">
        <v>15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2:13" hidden="1" x14ac:dyDescent="0.25"/>
    <row r="17" spans="1:17" ht="54.6" customHeight="1" x14ac:dyDescent="0.25">
      <c r="A17" s="49" t="s">
        <v>46</v>
      </c>
      <c r="B17" s="50"/>
      <c r="C17" s="51">
        <f>M35</f>
        <v>1206321.6666666667</v>
      </c>
      <c r="D17" s="52"/>
      <c r="E17" s="36" t="s">
        <v>47</v>
      </c>
      <c r="F17" s="36" t="s">
        <v>48</v>
      </c>
      <c r="G17" s="36" t="s">
        <v>49</v>
      </c>
      <c r="H17" s="16"/>
      <c r="I17" s="13"/>
      <c r="J17" s="13"/>
      <c r="K17" s="13"/>
      <c r="L17" s="13"/>
      <c r="M17" s="16"/>
    </row>
    <row r="18" spans="1:17" ht="30" customHeight="1" x14ac:dyDescent="0.25">
      <c r="A18" s="39" t="s">
        <v>0</v>
      </c>
      <c r="B18" s="39" t="s">
        <v>1</v>
      </c>
      <c r="C18" s="39" t="s">
        <v>2</v>
      </c>
      <c r="D18" s="39"/>
      <c r="E18" s="16" t="s">
        <v>24</v>
      </c>
      <c r="F18" s="16" t="s">
        <v>25</v>
      </c>
      <c r="G18" s="16" t="s">
        <v>26</v>
      </c>
      <c r="H18" s="53" t="s">
        <v>11</v>
      </c>
      <c r="I18" s="39" t="s">
        <v>8</v>
      </c>
      <c r="J18" s="39" t="s">
        <v>9</v>
      </c>
      <c r="K18" s="39" t="s">
        <v>10</v>
      </c>
      <c r="L18" s="39" t="s">
        <v>6</v>
      </c>
      <c r="M18" s="48" t="s">
        <v>7</v>
      </c>
    </row>
    <row r="19" spans="1:17" x14ac:dyDescent="0.25">
      <c r="A19" s="40"/>
      <c r="B19" s="40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4"/>
      <c r="I19" s="39"/>
      <c r="J19" s="39"/>
      <c r="K19" s="39"/>
      <c r="L19" s="39"/>
      <c r="M19" s="48"/>
    </row>
    <row r="20" spans="1:17" s="26" customFormat="1" x14ac:dyDescent="0.25">
      <c r="A20" s="4">
        <v>1</v>
      </c>
      <c r="B20" s="32" t="s">
        <v>31</v>
      </c>
      <c r="C20" s="29" t="s">
        <v>44</v>
      </c>
      <c r="D20" s="25">
        <v>1200</v>
      </c>
      <c r="E20" s="24">
        <v>89.6</v>
      </c>
      <c r="F20" s="33">
        <v>89.04</v>
      </c>
      <c r="G20" s="27">
        <v>89.04</v>
      </c>
      <c r="H20" s="27">
        <f t="shared" ref="H20:H33" si="0">AVERAGE(E20:G20)</f>
        <v>89.226666666666674</v>
      </c>
      <c r="I20" s="28">
        <f t="shared" ref="I20:I33" si="1" xml:space="preserve"> COUNT(E20:G20)</f>
        <v>3</v>
      </c>
      <c r="J20" s="28">
        <f t="shared" ref="J20:J33" si="2">STDEV(E20:G20)</f>
        <v>0.32331615074618353</v>
      </c>
      <c r="K20" s="28">
        <f t="shared" ref="K20:K33" si="3">J20/H20*100</f>
        <v>0.36235372543281175</v>
      </c>
      <c r="L20" s="28" t="str">
        <f t="shared" ref="L20:L33" si="4">IF(K20&lt;33,"ОДНОРОДНЫЕ","НЕОДНОРОДНЫЕ")</f>
        <v>ОДНОРОДНЫЕ</v>
      </c>
      <c r="M20" s="27">
        <f t="shared" ref="M20:M33" si="5">D20*H20</f>
        <v>107072.00000000001</v>
      </c>
      <c r="O20" s="37"/>
      <c r="P20" s="37"/>
      <c r="Q20" s="37"/>
    </row>
    <row r="21" spans="1:17" s="26" customFormat="1" x14ac:dyDescent="0.25">
      <c r="A21" s="4">
        <v>2</v>
      </c>
      <c r="B21" s="32" t="s">
        <v>32</v>
      </c>
      <c r="C21" s="29" t="s">
        <v>44</v>
      </c>
      <c r="D21" s="25">
        <v>3000</v>
      </c>
      <c r="E21" s="24">
        <v>18.510000000000002</v>
      </c>
      <c r="F21" s="33">
        <v>18.399999999999999</v>
      </c>
      <c r="G21" s="27">
        <v>18.399999999999999</v>
      </c>
      <c r="H21" s="27">
        <f t="shared" si="0"/>
        <v>18.436666666666664</v>
      </c>
      <c r="I21" s="28">
        <f t="shared" si="1"/>
        <v>3</v>
      </c>
      <c r="J21" s="28">
        <f t="shared" si="2"/>
        <v>6.3508529610860551E-2</v>
      </c>
      <c r="K21" s="28">
        <f t="shared" si="3"/>
        <v>0.34446861115997407</v>
      </c>
      <c r="L21" s="28" t="str">
        <f t="shared" si="4"/>
        <v>ОДНОРОДНЫЕ</v>
      </c>
      <c r="M21" s="27">
        <f t="shared" si="5"/>
        <v>55309.999999999993</v>
      </c>
      <c r="O21" s="37"/>
      <c r="P21" s="37"/>
      <c r="Q21" s="37"/>
    </row>
    <row r="22" spans="1:17" s="26" customFormat="1" x14ac:dyDescent="0.25">
      <c r="A22" s="4">
        <v>3</v>
      </c>
      <c r="B22" s="32" t="s">
        <v>33</v>
      </c>
      <c r="C22" s="29" t="s">
        <v>44</v>
      </c>
      <c r="D22" s="25">
        <v>4000</v>
      </c>
      <c r="E22" s="24">
        <v>37.36</v>
      </c>
      <c r="F22" s="33">
        <v>37.130000000000003</v>
      </c>
      <c r="G22" s="27">
        <v>37.130000000000003</v>
      </c>
      <c r="H22" s="31">
        <f t="shared" si="0"/>
        <v>37.206666666666671</v>
      </c>
      <c r="I22" s="29">
        <f t="shared" si="1"/>
        <v>3</v>
      </c>
      <c r="J22" s="29">
        <f t="shared" si="2"/>
        <v>0.1327905619136121</v>
      </c>
      <c r="K22" s="29">
        <f t="shared" si="3"/>
        <v>0.35689991555351752</v>
      </c>
      <c r="L22" s="29" t="str">
        <f t="shared" si="4"/>
        <v>ОДНОРОДНЫЕ</v>
      </c>
      <c r="M22" s="31">
        <f t="shared" si="5"/>
        <v>148826.66666666669</v>
      </c>
      <c r="O22" s="41"/>
      <c r="P22" s="42"/>
      <c r="Q22" s="37"/>
    </row>
    <row r="23" spans="1:17" s="26" customFormat="1" x14ac:dyDescent="0.25">
      <c r="A23" s="4">
        <v>4</v>
      </c>
      <c r="B23" s="32" t="s">
        <v>34</v>
      </c>
      <c r="C23" s="29" t="s">
        <v>44</v>
      </c>
      <c r="D23" s="25">
        <v>300</v>
      </c>
      <c r="E23" s="24">
        <v>20.86</v>
      </c>
      <c r="F23" s="33">
        <v>20.73</v>
      </c>
      <c r="G23" s="27">
        <v>20.73</v>
      </c>
      <c r="H23" s="31">
        <f t="shared" si="0"/>
        <v>20.773333333333337</v>
      </c>
      <c r="I23" s="29">
        <f t="shared" si="1"/>
        <v>3</v>
      </c>
      <c r="J23" s="29">
        <f t="shared" si="2"/>
        <v>7.5055534994650772E-2</v>
      </c>
      <c r="K23" s="29">
        <f t="shared" si="3"/>
        <v>0.36130713251596963</v>
      </c>
      <c r="L23" s="29" t="str">
        <f t="shared" si="4"/>
        <v>ОДНОРОДНЫЕ</v>
      </c>
      <c r="M23" s="31">
        <f t="shared" si="5"/>
        <v>6232.0000000000009</v>
      </c>
      <c r="O23" s="37"/>
      <c r="P23" s="37"/>
      <c r="Q23" s="37"/>
    </row>
    <row r="24" spans="1:17" s="21" customFormat="1" x14ac:dyDescent="0.25">
      <c r="A24" s="4">
        <v>5</v>
      </c>
      <c r="B24" s="32" t="s">
        <v>35</v>
      </c>
      <c r="C24" s="29" t="s">
        <v>44</v>
      </c>
      <c r="D24" s="25">
        <v>300</v>
      </c>
      <c r="E24" s="24">
        <v>37.71</v>
      </c>
      <c r="F24" s="33">
        <v>39.97</v>
      </c>
      <c r="G24" s="22">
        <v>39.97</v>
      </c>
      <c r="H24" s="31">
        <f t="shared" si="0"/>
        <v>39.216666666666669</v>
      </c>
      <c r="I24" s="29">
        <f t="shared" si="1"/>
        <v>3</v>
      </c>
      <c r="J24" s="29">
        <f t="shared" si="2"/>
        <v>1.304811608368553</v>
      </c>
      <c r="K24" s="29">
        <f t="shared" si="3"/>
        <v>3.3271864216792677</v>
      </c>
      <c r="L24" s="29" t="str">
        <f t="shared" si="4"/>
        <v>ОДНОРОДНЫЕ</v>
      </c>
      <c r="M24" s="31">
        <f t="shared" si="5"/>
        <v>11765</v>
      </c>
      <c r="O24" s="38"/>
      <c r="P24" s="37"/>
      <c r="Q24" s="37"/>
    </row>
    <row r="25" spans="1:17" s="30" customFormat="1" x14ac:dyDescent="0.25">
      <c r="A25" s="4">
        <v>6</v>
      </c>
      <c r="B25" s="32" t="s">
        <v>36</v>
      </c>
      <c r="C25" s="29" t="s">
        <v>27</v>
      </c>
      <c r="D25" s="25">
        <v>3</v>
      </c>
      <c r="E25" s="24">
        <v>34560</v>
      </c>
      <c r="F25" s="33">
        <v>34344</v>
      </c>
      <c r="G25" s="31">
        <v>34344</v>
      </c>
      <c r="H25" s="31">
        <f t="shared" si="0"/>
        <v>34416</v>
      </c>
      <c r="I25" s="29">
        <f t="shared" si="1"/>
        <v>3</v>
      </c>
      <c r="J25" s="29">
        <f t="shared" si="2"/>
        <v>124.70765814495917</v>
      </c>
      <c r="K25" s="29">
        <f t="shared" si="3"/>
        <v>0.36235372543281952</v>
      </c>
      <c r="L25" s="29" t="str">
        <f t="shared" si="4"/>
        <v>ОДНОРОДНЫЕ</v>
      </c>
      <c r="M25" s="31">
        <f t="shared" si="5"/>
        <v>103248</v>
      </c>
      <c r="O25" s="37"/>
      <c r="P25" s="37"/>
      <c r="Q25" s="37"/>
    </row>
    <row r="26" spans="1:17" s="30" customFormat="1" x14ac:dyDescent="0.25">
      <c r="A26" s="4">
        <v>7</v>
      </c>
      <c r="B26" s="32" t="s">
        <v>36</v>
      </c>
      <c r="C26" s="29" t="s">
        <v>27</v>
      </c>
      <c r="D26" s="25">
        <v>7</v>
      </c>
      <c r="E26" s="24">
        <v>29760</v>
      </c>
      <c r="F26" s="33">
        <v>29574</v>
      </c>
      <c r="G26" s="31">
        <v>29574</v>
      </c>
      <c r="H26" s="31">
        <f t="shared" si="0"/>
        <v>29636</v>
      </c>
      <c r="I26" s="29">
        <f t="shared" si="1"/>
        <v>3</v>
      </c>
      <c r="J26" s="29">
        <f t="shared" si="2"/>
        <v>107.38715006927039</v>
      </c>
      <c r="K26" s="29">
        <f t="shared" si="3"/>
        <v>0.36235372543281952</v>
      </c>
      <c r="L26" s="29" t="str">
        <f t="shared" si="4"/>
        <v>ОДНОРОДНЫЕ</v>
      </c>
      <c r="M26" s="31">
        <f t="shared" si="5"/>
        <v>207452</v>
      </c>
      <c r="O26" s="37"/>
      <c r="P26" s="37"/>
      <c r="Q26" s="37"/>
    </row>
    <row r="27" spans="1:17" s="30" customFormat="1" x14ac:dyDescent="0.25">
      <c r="A27" s="4">
        <v>8</v>
      </c>
      <c r="B27" s="32" t="s">
        <v>37</v>
      </c>
      <c r="C27" s="29" t="s">
        <v>28</v>
      </c>
      <c r="D27" s="25">
        <v>240</v>
      </c>
      <c r="E27" s="24">
        <v>40</v>
      </c>
      <c r="F27" s="33">
        <v>39.75</v>
      </c>
      <c r="G27" s="31">
        <v>39.75</v>
      </c>
      <c r="H27" s="31">
        <f t="shared" si="0"/>
        <v>39.833333333333336</v>
      </c>
      <c r="I27" s="29">
        <f t="shared" si="1"/>
        <v>3</v>
      </c>
      <c r="J27" s="29">
        <f t="shared" si="2"/>
        <v>0.14433756729740646</v>
      </c>
      <c r="K27" s="29">
        <f t="shared" si="3"/>
        <v>0.36235372543281952</v>
      </c>
      <c r="L27" s="29" t="str">
        <f t="shared" si="4"/>
        <v>ОДНОРОДНЫЕ</v>
      </c>
      <c r="M27" s="31">
        <f t="shared" si="5"/>
        <v>9560</v>
      </c>
      <c r="O27" s="37"/>
      <c r="P27" s="37"/>
      <c r="Q27" s="37"/>
    </row>
    <row r="28" spans="1:17" s="30" customFormat="1" x14ac:dyDescent="0.25">
      <c r="A28" s="4">
        <v>9</v>
      </c>
      <c r="B28" s="32" t="s">
        <v>38</v>
      </c>
      <c r="C28" s="29" t="s">
        <v>28</v>
      </c>
      <c r="D28" s="25">
        <v>240</v>
      </c>
      <c r="E28" s="24">
        <v>80</v>
      </c>
      <c r="F28" s="33">
        <v>79.5</v>
      </c>
      <c r="G28" s="31">
        <v>79.5</v>
      </c>
      <c r="H28" s="31">
        <f t="shared" si="0"/>
        <v>79.666666666666671</v>
      </c>
      <c r="I28" s="29">
        <f t="shared" si="1"/>
        <v>3</v>
      </c>
      <c r="J28" s="29">
        <f t="shared" si="2"/>
        <v>0.28867513459481292</v>
      </c>
      <c r="K28" s="29">
        <f t="shared" si="3"/>
        <v>0.36235372543281952</v>
      </c>
      <c r="L28" s="29" t="str">
        <f t="shared" si="4"/>
        <v>ОДНОРОДНЫЕ</v>
      </c>
      <c r="M28" s="31">
        <f t="shared" si="5"/>
        <v>19120</v>
      </c>
      <c r="O28" s="37"/>
      <c r="P28" s="37"/>
      <c r="Q28" s="37"/>
    </row>
    <row r="29" spans="1:17" s="30" customFormat="1" x14ac:dyDescent="0.25">
      <c r="A29" s="4">
        <v>10</v>
      </c>
      <c r="B29" s="32" t="s">
        <v>39</v>
      </c>
      <c r="C29" s="29" t="s">
        <v>45</v>
      </c>
      <c r="D29" s="25">
        <v>300</v>
      </c>
      <c r="E29" s="24">
        <v>23.49</v>
      </c>
      <c r="F29" s="33">
        <v>23.34</v>
      </c>
      <c r="G29" s="31">
        <v>23.34</v>
      </c>
      <c r="H29" s="31">
        <f t="shared" si="0"/>
        <v>23.39</v>
      </c>
      <c r="I29" s="29">
        <f t="shared" si="1"/>
        <v>3</v>
      </c>
      <c r="J29" s="29">
        <f t="shared" si="2"/>
        <v>8.6602540378443046E-2</v>
      </c>
      <c r="K29" s="29">
        <f t="shared" si="3"/>
        <v>0.37025455484584457</v>
      </c>
      <c r="L29" s="29" t="str">
        <f t="shared" si="4"/>
        <v>ОДНОРОДНЫЕ</v>
      </c>
      <c r="M29" s="31">
        <f t="shared" si="5"/>
        <v>7017</v>
      </c>
      <c r="O29" s="37"/>
      <c r="P29" s="37"/>
      <c r="Q29" s="37"/>
    </row>
    <row r="30" spans="1:17" s="21" customFormat="1" x14ac:dyDescent="0.25">
      <c r="A30" s="4">
        <v>11</v>
      </c>
      <c r="B30" s="32" t="s">
        <v>40</v>
      </c>
      <c r="C30" s="35" t="s">
        <v>44</v>
      </c>
      <c r="D30" s="25">
        <v>100</v>
      </c>
      <c r="E30" s="24">
        <v>8.8000000000000007</v>
      </c>
      <c r="F30" s="33">
        <v>8.75</v>
      </c>
      <c r="G30" s="22">
        <v>8.75</v>
      </c>
      <c r="H30" s="31">
        <f t="shared" si="0"/>
        <v>8.7666666666666675</v>
      </c>
      <c r="I30" s="29">
        <f t="shared" si="1"/>
        <v>3</v>
      </c>
      <c r="J30" s="29">
        <f t="shared" si="2"/>
        <v>2.88675134594817E-2</v>
      </c>
      <c r="K30" s="29">
        <f t="shared" si="3"/>
        <v>0.32928722577355546</v>
      </c>
      <c r="L30" s="29" t="str">
        <f t="shared" si="4"/>
        <v>ОДНОРОДНЫЕ</v>
      </c>
      <c r="M30" s="31">
        <f t="shared" si="5"/>
        <v>876.66666666666674</v>
      </c>
      <c r="O30" s="37"/>
      <c r="P30" s="37"/>
      <c r="Q30" s="37"/>
    </row>
    <row r="31" spans="1:17" s="21" customFormat="1" ht="30" x14ac:dyDescent="0.25">
      <c r="A31" s="4">
        <v>12</v>
      </c>
      <c r="B31" s="32" t="s">
        <v>41</v>
      </c>
      <c r="C31" s="29" t="s">
        <v>44</v>
      </c>
      <c r="D31" s="25">
        <v>12000</v>
      </c>
      <c r="E31" s="24">
        <v>32.64</v>
      </c>
      <c r="F31" s="33">
        <v>32.44</v>
      </c>
      <c r="G31" s="22">
        <v>32.44</v>
      </c>
      <c r="H31" s="31">
        <f t="shared" si="0"/>
        <v>32.506666666666668</v>
      </c>
      <c r="I31" s="29">
        <f t="shared" si="1"/>
        <v>3</v>
      </c>
      <c r="J31" s="29">
        <f t="shared" si="2"/>
        <v>0.1154700538379268</v>
      </c>
      <c r="K31" s="29">
        <f t="shared" si="3"/>
        <v>0.35521960778689537</v>
      </c>
      <c r="L31" s="29" t="str">
        <f t="shared" si="4"/>
        <v>ОДНОРОДНЫЕ</v>
      </c>
      <c r="M31" s="31">
        <f t="shared" si="5"/>
        <v>390080</v>
      </c>
      <c r="O31" s="37"/>
      <c r="P31" s="37"/>
      <c r="Q31" s="37"/>
    </row>
    <row r="32" spans="1:17" s="21" customFormat="1" ht="30" x14ac:dyDescent="0.25">
      <c r="A32" s="4">
        <v>13</v>
      </c>
      <c r="B32" s="32" t="s">
        <v>41</v>
      </c>
      <c r="C32" s="29" t="s">
        <v>44</v>
      </c>
      <c r="D32" s="25">
        <v>100</v>
      </c>
      <c r="E32" s="24">
        <v>344.27</v>
      </c>
      <c r="F32" s="33">
        <v>342.12</v>
      </c>
      <c r="G32" s="22">
        <v>342.12</v>
      </c>
      <c r="H32" s="31">
        <f t="shared" si="0"/>
        <v>342.83666666666664</v>
      </c>
      <c r="I32" s="29">
        <f t="shared" si="1"/>
        <v>3</v>
      </c>
      <c r="J32" s="29">
        <f t="shared" si="2"/>
        <v>1.2413030787576822</v>
      </c>
      <c r="K32" s="29">
        <f t="shared" si="3"/>
        <v>0.36206835483107086</v>
      </c>
      <c r="L32" s="29" t="str">
        <f t="shared" si="4"/>
        <v>ОДНОРОДНЫЕ</v>
      </c>
      <c r="M32" s="31">
        <f t="shared" si="5"/>
        <v>34283.666666666664</v>
      </c>
      <c r="O32" s="30"/>
    </row>
    <row r="33" spans="1:15" s="21" customFormat="1" ht="30" x14ac:dyDescent="0.25">
      <c r="A33" s="4">
        <v>14</v>
      </c>
      <c r="B33" s="32" t="s">
        <v>42</v>
      </c>
      <c r="C33" s="29" t="s">
        <v>44</v>
      </c>
      <c r="D33" s="25">
        <v>100</v>
      </c>
      <c r="E33" s="24">
        <v>116.16</v>
      </c>
      <c r="F33" s="33">
        <v>115.43</v>
      </c>
      <c r="G33" s="22">
        <v>115.43</v>
      </c>
      <c r="H33" s="31">
        <f t="shared" si="0"/>
        <v>115.67333333333333</v>
      </c>
      <c r="I33" s="29">
        <f t="shared" si="1"/>
        <v>3</v>
      </c>
      <c r="J33" s="29">
        <f t="shared" si="2"/>
        <v>0.42146569650842092</v>
      </c>
      <c r="K33" s="29">
        <f t="shared" si="3"/>
        <v>0.36435856421107221</v>
      </c>
      <c r="L33" s="29" t="str">
        <f t="shared" si="4"/>
        <v>ОДНОРОДНЫЕ</v>
      </c>
      <c r="M33" s="31">
        <f t="shared" si="5"/>
        <v>11567.333333333334</v>
      </c>
      <c r="O33" s="30"/>
    </row>
    <row r="34" spans="1:15" s="21" customFormat="1" ht="30" x14ac:dyDescent="0.25">
      <c r="A34" s="4">
        <v>15</v>
      </c>
      <c r="B34" s="32" t="s">
        <v>43</v>
      </c>
      <c r="C34" s="29" t="s">
        <v>44</v>
      </c>
      <c r="D34" s="25">
        <v>100</v>
      </c>
      <c r="E34" s="24">
        <v>943.04</v>
      </c>
      <c r="F34" s="33">
        <v>937.15</v>
      </c>
      <c r="G34" s="22">
        <v>937.15</v>
      </c>
      <c r="H34" s="22">
        <f t="shared" ref="H34" si="6">AVERAGE(E34:G34)</f>
        <v>939.11333333333334</v>
      </c>
      <c r="I34" s="23">
        <f t="shared" ref="I34" si="7" xml:space="preserve"> COUNT(E34:G34)</f>
        <v>3</v>
      </c>
      <c r="J34" s="23">
        <f t="shared" ref="J34" si="8">STDEV(E34:G34)</f>
        <v>3.400593085526888</v>
      </c>
      <c r="K34" s="23">
        <f t="shared" ref="K34" si="9">J34/H34*100</f>
        <v>0.36210678358240977</v>
      </c>
      <c r="L34" s="23" t="str">
        <f t="shared" ref="L34" si="10">IF(K34&lt;33,"ОДНОРОДНЫЕ","НЕОДНОРОДНЫЕ")</f>
        <v>ОДНОРОДНЫЕ</v>
      </c>
      <c r="M34" s="22">
        <f t="shared" ref="M34" si="11">D34*H34</f>
        <v>93911.333333333328</v>
      </c>
      <c r="O34" s="30"/>
    </row>
    <row r="35" spans="1:15" ht="15.75" x14ac:dyDescent="0.25">
      <c r="A35" s="4"/>
      <c r="B35" s="7"/>
      <c r="C35" s="18"/>
      <c r="D35" s="19"/>
      <c r="E35" s="20">
        <f>SUMPRODUCT($D$20:$D$34,E20:E34)</f>
        <v>1210815</v>
      </c>
      <c r="F35" s="34">
        <f>SUMPRODUCT($D$20:$D$34,F20:F34)</f>
        <v>1204075</v>
      </c>
      <c r="G35" s="27">
        <f>SUMPRODUCT($D$20:$D$34,G20:G34)</f>
        <v>1204075</v>
      </c>
      <c r="H35" s="16"/>
      <c r="I35" s="13"/>
      <c r="J35" s="13"/>
      <c r="K35" s="13"/>
      <c r="L35" s="13"/>
      <c r="M35" s="3">
        <f>SUM(M20:M34)</f>
        <v>1206321.6666666667</v>
      </c>
    </row>
    <row r="37" spans="1:15" x14ac:dyDescent="0.25">
      <c r="A37" s="46" t="s">
        <v>19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5" x14ac:dyDescent="0.25">
      <c r="A38" s="47" t="s">
        <v>18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5" ht="15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5" s="6" customFormat="1" x14ac:dyDescent="0.25">
      <c r="A40" s="55" t="s">
        <v>50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"/>
      <c r="O40" s="5"/>
    </row>
    <row r="42" spans="1:15" x14ac:dyDescent="0.25">
      <c r="J42" s="10"/>
    </row>
    <row r="46" spans="1:15" x14ac:dyDescent="0.25">
      <c r="L46" s="10"/>
    </row>
  </sheetData>
  <mergeCells count="19">
    <mergeCell ref="E3:M3"/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O22:P22"/>
    <mergeCell ref="B18:B19"/>
    <mergeCell ref="C18:D18"/>
  </mergeCells>
  <conditionalFormatting sqref="L35">
    <cfRule type="containsText" dxfId="11" priority="58" operator="containsText" text="НЕ">
      <formula>NOT(ISERROR(SEARCH("НЕ",L35)))</formula>
    </cfRule>
    <cfRule type="containsText" dxfId="10" priority="59" operator="containsText" text="ОДНОРОДНЫЕ">
      <formula>NOT(ISERROR(SEARCH("ОДНОРОДНЫЕ",L35)))</formula>
    </cfRule>
    <cfRule type="containsText" dxfId="9" priority="60" operator="containsText" text="НЕОДНОРОДНЫЕ">
      <formula>NOT(ISERROR(SEARCH("НЕОДНОРОДНЫЕ",L35)))</formula>
    </cfRule>
  </conditionalFormatting>
  <conditionalFormatting sqref="L35">
    <cfRule type="containsText" dxfId="8" priority="55" operator="containsText" text="НЕОДНОРОДНЫЕ">
      <formula>NOT(ISERROR(SEARCH("НЕОДНОРОДНЫЕ",L35)))</formula>
    </cfRule>
    <cfRule type="containsText" dxfId="7" priority="56" operator="containsText" text="ОДНОРОДНЫЕ">
      <formula>NOT(ISERROR(SEARCH("ОДНОРОДНЫЕ",L35)))</formula>
    </cfRule>
    <cfRule type="containsText" dxfId="6" priority="57" operator="containsText" text="НЕОДНОРОДНЫЕ">
      <formula>NOT(ISERROR(SEARCH("НЕОДНОРОДНЫЕ",L35)))</formula>
    </cfRule>
  </conditionalFormatting>
  <conditionalFormatting sqref="L20:L34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4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2024-03-26T07:10:51Z</dcterms:modified>
</cp:coreProperties>
</file>