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2" i="1" l="1"/>
  <c r="H21" i="1"/>
  <c r="H22" i="1"/>
  <c r="H23" i="1"/>
  <c r="H24" i="1"/>
  <c r="H25" i="1"/>
  <c r="H26" i="1"/>
  <c r="H27" i="1"/>
  <c r="H28" i="1"/>
  <c r="H29" i="1"/>
  <c r="H30" i="1"/>
  <c r="H31" i="1"/>
  <c r="H20" i="1"/>
  <c r="J30" i="1"/>
  <c r="I30" i="1"/>
  <c r="M30" i="1"/>
  <c r="K30" i="1" l="1"/>
  <c r="L30" i="1" s="1"/>
  <c r="G32" i="1"/>
  <c r="F32" i="1"/>
  <c r="E32" i="1"/>
  <c r="J22" i="1" l="1"/>
  <c r="I22" i="1"/>
  <c r="M22" i="1"/>
  <c r="J21" i="1"/>
  <c r="I21" i="1"/>
  <c r="M21" i="1"/>
  <c r="J20" i="1"/>
  <c r="I20" i="1"/>
  <c r="M20" i="1"/>
  <c r="J25" i="1"/>
  <c r="I25" i="1"/>
  <c r="M25" i="1"/>
  <c r="J24" i="1"/>
  <c r="I24" i="1"/>
  <c r="M24" i="1"/>
  <c r="J23" i="1"/>
  <c r="I23" i="1"/>
  <c r="M23" i="1"/>
  <c r="K21" i="1" l="1"/>
  <c r="L21" i="1" s="1"/>
  <c r="K25" i="1"/>
  <c r="L25" i="1" s="1"/>
  <c r="K24" i="1"/>
  <c r="L24" i="1" s="1"/>
  <c r="K23" i="1"/>
  <c r="L23" i="1" s="1"/>
  <c r="K22" i="1"/>
  <c r="L22" i="1" s="1"/>
  <c r="K20" i="1"/>
  <c r="L20" i="1" s="1"/>
  <c r="M28" i="1" l="1"/>
  <c r="I28" i="1"/>
  <c r="J28" i="1"/>
  <c r="M29" i="1"/>
  <c r="I29" i="1"/>
  <c r="J29" i="1"/>
  <c r="K29" i="1" s="1"/>
  <c r="L29" i="1" s="1"/>
  <c r="M31" i="1"/>
  <c r="I31" i="1"/>
  <c r="J31" i="1"/>
  <c r="K28" i="1" l="1"/>
  <c r="L28" i="1" s="1"/>
  <c r="K31" i="1"/>
  <c r="L31" i="1" s="1"/>
  <c r="I26" i="1"/>
  <c r="J26" i="1"/>
  <c r="M27" i="1"/>
  <c r="I27" i="1"/>
  <c r="J27" i="1"/>
  <c r="K27" i="1" l="1"/>
  <c r="L27" i="1" s="1"/>
  <c r="K26" i="1"/>
  <c r="L26" i="1" s="1"/>
  <c r="M26" i="1"/>
  <c r="C17" i="1" s="1"/>
</calcChain>
</file>

<file path=xl/sharedStrings.xml><?xml version="1.0" encoding="utf-8"?>
<sst xmlns="http://schemas.openxmlformats.org/spreadsheetml/2006/main" count="60" uniqueCount="47">
  <si>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</si>
  <si>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</si>
  <si>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</si>
  <si>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</si>
  <si>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</si>
  <si>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</si>
  <si>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</si>
  <si>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</si>
  <si>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</si>
  <si>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</si>
  <si>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</si>
  <si>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</si>
  <si>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</si>
  <si>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</si>
  <si>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</si>
  <si>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</si>
  <si>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</si>
  <si>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</si>
  <si>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</si>
  <si>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</si>
  <si>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</si>
  <si>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</si>
  <si>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</si>
  <si>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</si>
  <si>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</si>
  <si>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</si>
  <si>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</si>
  <si>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</si>
  <si>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155-24</t>
  </si>
  <si>
    <t xml:space="preserve">на поставку кожных антисептиков </t>
  </si>
  <si>
    <t>Салфетка  спиртовая 65*80</t>
  </si>
  <si>
    <t>Салфетка  спиртовая 60*100</t>
  </si>
  <si>
    <t xml:space="preserve">Салфетка  спиртовая 110*125  </t>
  </si>
  <si>
    <t>Салфетка  спиртовая 150*180</t>
  </si>
  <si>
    <t>Средство дезинфицирующее Манусепт Дез 1л или эквивалент</t>
  </si>
  <si>
    <t>Средство дезинфицирующее Манусепт Дез 100 мл или эквивалент</t>
  </si>
  <si>
    <t>Дезинфицирующее средство  Алсофт С,1л. или эквивалент</t>
  </si>
  <si>
    <t>Дезинфицирующее средство Манусепт Проф 1л или эквивалент</t>
  </si>
  <si>
    <t>Дезинфицирующие салфетки Алсофт Р,  туба 90 шт. или эквивалент</t>
  </si>
  <si>
    <t>Дезинфицирующее средство Сарасофт Р для UD/MD-9000/1600, имеющегося в наличие у заказчика, флакон 1,2л или эквивалент</t>
  </si>
  <si>
    <t xml:space="preserve">Дезинфицирующее средство  Алпет Р, 1 л или эквивалент </t>
  </si>
  <si>
    <t>Средство дезинфицирующее  Алсофт Р для UD/MD-9000/1600, имеющегося в наличие у заказчика, флакон 1,2л или эквивалент</t>
  </si>
  <si>
    <t>шт</t>
  </si>
  <si>
    <t>Начальная (максимальная) цена договора устанавливается в размере 1207124,80 руб. (один миллион двести семь тысяч сто двадцать четыре рубля восемьдесят копеек)</t>
  </si>
  <si>
    <t>КП вх. № 1874 от 15.08.2024</t>
  </si>
  <si>
    <t>КП вх. № 1875 от 15.08.2024</t>
  </si>
  <si>
    <t>КП вх. № 1876 от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</si>
</sst>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A13" zoomScale="85" zoomScaleNormal="85" zoomScalePageLayoutView="70" workbookViewId="0">
      <selection activeCell="B20" sqref="B20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5703125" style="14" customWidth="1"/>
    <col min="4" max="4" width="7.710937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7109375" style="14" bestFit="1" customWidth="1"/>
    <col min="15" max="15" width="11.2851562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40" t="s">
        <v>29</v>
      </c>
      <c r="F3" s="40"/>
      <c r="G3" s="40"/>
      <c r="H3" s="40"/>
      <c r="I3" s="40"/>
      <c r="J3" s="40"/>
      <c r="K3" s="40"/>
      <c r="L3" s="40"/>
      <c r="M3" s="40"/>
    </row>
    <row r="4" spans="2:13" x14ac:dyDescent="0.25">
      <c r="G4" s="7"/>
      <c r="H4" s="7"/>
      <c r="I4" s="5"/>
      <c r="J4" s="5"/>
      <c r="K4" s="5"/>
      <c r="L4" s="5"/>
      <c r="M4" s="11" t="s">
        <v>23</v>
      </c>
    </row>
    <row r="5" spans="2:13" x14ac:dyDescent="0.25">
      <c r="G5" s="7"/>
      <c r="H5" s="7"/>
      <c r="I5" s="5"/>
      <c r="J5" s="5"/>
      <c r="K5" s="5"/>
      <c r="L5" s="5"/>
      <c r="M5" s="11" t="s">
        <v>22</v>
      </c>
    </row>
    <row r="6" spans="2:13" ht="14.45" customHeight="1" x14ac:dyDescent="0.25">
      <c r="G6" s="7"/>
      <c r="H6" s="7"/>
      <c r="I6" s="5"/>
      <c r="J6" s="5"/>
      <c r="K6" s="5"/>
      <c r="L6" s="5"/>
      <c r="M6" s="11" t="s">
        <v>28</v>
      </c>
    </row>
    <row r="7" spans="2:13" x14ac:dyDescent="0.25">
      <c r="G7" s="7"/>
      <c r="H7" s="7"/>
      <c r="I7" s="5"/>
      <c r="J7" s="5"/>
      <c r="K7" s="5"/>
      <c r="L7" s="5"/>
      <c r="M7" s="7"/>
    </row>
    <row r="8" spans="2:13" x14ac:dyDescent="0.25">
      <c r="G8" s="7"/>
      <c r="H8" s="7"/>
      <c r="I8" s="5"/>
      <c r="J8" s="5"/>
      <c r="K8" s="5"/>
      <c r="L8" s="5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9"/>
      <c r="J12" s="44" t="s">
        <v>16</v>
      </c>
      <c r="K12" s="44"/>
      <c r="M12" s="1" t="s">
        <v>14</v>
      </c>
    </row>
    <row r="14" spans="2:13" x14ac:dyDescent="0.25">
      <c r="B14" s="44" t="s">
        <v>15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2:13" hidden="1" x14ac:dyDescent="0.25"/>
    <row r="17" spans="1:17" ht="54.6" customHeight="1" x14ac:dyDescent="0.25">
      <c r="A17" s="48" t="s">
        <v>27</v>
      </c>
      <c r="B17" s="49"/>
      <c r="C17" s="50">
        <f>M32</f>
        <v>1207124.7999999998</v>
      </c>
      <c r="D17" s="51"/>
      <c r="E17" s="54" t="s">
        <v>44</v>
      </c>
      <c r="F17" s="54" t="s">
        <v>45</v>
      </c>
      <c r="G17" s="54" t="s">
        <v>46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8" t="s">
        <v>0</v>
      </c>
      <c r="B18" s="38" t="s">
        <v>1</v>
      </c>
      <c r="C18" s="38" t="s">
        <v>2</v>
      </c>
      <c r="D18" s="38"/>
      <c r="E18" s="15" t="s">
        <v>24</v>
      </c>
      <c r="F18" s="15" t="s">
        <v>25</v>
      </c>
      <c r="G18" s="15" t="s">
        <v>26</v>
      </c>
      <c r="H18" s="52" t="s">
        <v>11</v>
      </c>
      <c r="I18" s="38" t="s">
        <v>8</v>
      </c>
      <c r="J18" s="38" t="s">
        <v>9</v>
      </c>
      <c r="K18" s="38" t="s">
        <v>10</v>
      </c>
      <c r="L18" s="38" t="s">
        <v>6</v>
      </c>
      <c r="M18" s="47" t="s">
        <v>7</v>
      </c>
    </row>
    <row r="19" spans="1:17" x14ac:dyDescent="0.25">
      <c r="A19" s="39"/>
      <c r="B19" s="39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3"/>
      <c r="I19" s="38"/>
      <c r="J19" s="38"/>
      <c r="K19" s="38"/>
      <c r="L19" s="38"/>
      <c r="M19" s="47"/>
    </row>
    <row r="20" spans="1:17" s="26" customFormat="1" x14ac:dyDescent="0.25">
      <c r="A20" s="4">
        <v>1</v>
      </c>
      <c r="B20" s="29" t="s">
        <v>30</v>
      </c>
      <c r="C20" s="28" t="s">
        <v>42</v>
      </c>
      <c r="D20" s="32">
        <v>20000</v>
      </c>
      <c r="E20" s="20">
        <v>2.2000000000000002</v>
      </c>
      <c r="F20" s="22">
        <v>2.2799999999999998</v>
      </c>
      <c r="G20" s="27">
        <v>2.31</v>
      </c>
      <c r="H20" s="35">
        <f>ROUND(AVERAGE(E20:G20),2)</f>
        <v>2.2599999999999998</v>
      </c>
      <c r="I20" s="28">
        <f t="shared" ref="I20:I22" si="0" xml:space="preserve"> COUNT(E20:G20)</f>
        <v>3</v>
      </c>
      <c r="J20" s="28">
        <f t="shared" ref="J20:J22" si="1">STDEV(E20:G20)</f>
        <v>5.6862407030773165E-2</v>
      </c>
      <c r="K20" s="28">
        <f t="shared" ref="K20:K22" si="2">J20/H20*100</f>
        <v>2.5160357093262466</v>
      </c>
      <c r="L20" s="28" t="str">
        <f t="shared" ref="L20:L22" si="3">IF(K20&lt;33,"ОДНОРОДНЫЕ","НЕОДНОРОДНЫЕ")</f>
        <v>ОДНОРОДНЫЕ</v>
      </c>
      <c r="M20" s="27">
        <f t="shared" ref="M20:M22" si="4">D20*H20</f>
        <v>45199.999999999993</v>
      </c>
      <c r="O20" s="24"/>
      <c r="P20" s="25"/>
      <c r="Q20" s="24"/>
    </row>
    <row r="21" spans="1:17" s="26" customFormat="1" x14ac:dyDescent="0.25">
      <c r="A21" s="4">
        <v>2</v>
      </c>
      <c r="B21" s="30" t="s">
        <v>31</v>
      </c>
      <c r="C21" s="28" t="s">
        <v>42</v>
      </c>
      <c r="D21" s="32">
        <v>110000</v>
      </c>
      <c r="E21" s="20">
        <v>2.4</v>
      </c>
      <c r="F21" s="22">
        <v>2.4700000000000002</v>
      </c>
      <c r="G21" s="27">
        <v>2.52</v>
      </c>
      <c r="H21" s="35">
        <f t="shared" ref="H21:H31" si="5">ROUND(AVERAGE(E21:G21),2)</f>
        <v>2.46</v>
      </c>
      <c r="I21" s="28">
        <f t="shared" si="0"/>
        <v>3</v>
      </c>
      <c r="J21" s="28">
        <f t="shared" si="1"/>
        <v>6.0277137733417148E-2</v>
      </c>
      <c r="K21" s="28">
        <f t="shared" si="2"/>
        <v>2.4502901517649245</v>
      </c>
      <c r="L21" s="28" t="str">
        <f t="shared" si="3"/>
        <v>ОДНОРОДНЫЕ</v>
      </c>
      <c r="M21" s="27">
        <f t="shared" si="4"/>
        <v>270600</v>
      </c>
      <c r="O21" s="24"/>
      <c r="P21" s="25"/>
      <c r="Q21" s="24"/>
    </row>
    <row r="22" spans="1:17" s="26" customFormat="1" x14ac:dyDescent="0.25">
      <c r="A22" s="4">
        <v>3</v>
      </c>
      <c r="B22" s="30" t="s">
        <v>32</v>
      </c>
      <c r="C22" s="28" t="s">
        <v>42</v>
      </c>
      <c r="D22" s="32">
        <v>100000</v>
      </c>
      <c r="E22" s="20">
        <v>4.5</v>
      </c>
      <c r="F22" s="22">
        <v>4.6500000000000004</v>
      </c>
      <c r="G22" s="27">
        <v>4.7300000000000004</v>
      </c>
      <c r="H22" s="35">
        <f t="shared" si="5"/>
        <v>4.63</v>
      </c>
      <c r="I22" s="28">
        <f t="shared" si="0"/>
        <v>3</v>
      </c>
      <c r="J22" s="28">
        <f t="shared" si="1"/>
        <v>0.11676186592091352</v>
      </c>
      <c r="K22" s="28">
        <f t="shared" si="2"/>
        <v>2.5218545555272898</v>
      </c>
      <c r="L22" s="28" t="str">
        <f t="shared" si="3"/>
        <v>ОДНОРОДНЫЕ</v>
      </c>
      <c r="M22" s="27">
        <f t="shared" si="4"/>
        <v>463000</v>
      </c>
      <c r="O22" s="24"/>
      <c r="P22" s="25"/>
      <c r="Q22" s="24"/>
    </row>
    <row r="23" spans="1:17" s="26" customFormat="1" x14ac:dyDescent="0.25">
      <c r="A23" s="4">
        <v>4</v>
      </c>
      <c r="B23" s="30" t="s">
        <v>33</v>
      </c>
      <c r="C23" s="28" t="s">
        <v>42</v>
      </c>
      <c r="D23" s="32">
        <v>14000</v>
      </c>
      <c r="E23" s="20">
        <v>7.6</v>
      </c>
      <c r="F23" s="22">
        <v>7.84</v>
      </c>
      <c r="G23" s="27">
        <v>7.98</v>
      </c>
      <c r="H23" s="35">
        <f t="shared" si="5"/>
        <v>7.81</v>
      </c>
      <c r="I23" s="28">
        <f t="shared" ref="I23:I25" si="6" xml:space="preserve"> COUNT(E23:G23)</f>
        <v>3</v>
      </c>
      <c r="J23" s="28">
        <f t="shared" ref="J23:J25" si="7">STDEV(E23:G23)</f>
        <v>0.19218047073866137</v>
      </c>
      <c r="K23" s="28">
        <f t="shared" ref="K23:K25" si="8">J23/H23*100</f>
        <v>2.4606974486384301</v>
      </c>
      <c r="L23" s="28" t="str">
        <f t="shared" ref="L23:L25" si="9">IF(K23&lt;33,"ОДНОРОДНЫЕ","НЕОДНОРОДНЫЕ")</f>
        <v>ОДНОРОДНЫЕ</v>
      </c>
      <c r="M23" s="27">
        <f t="shared" ref="M23:M25" si="10">D23*H23</f>
        <v>109340</v>
      </c>
      <c r="O23" s="24"/>
      <c r="P23" s="25"/>
      <c r="Q23" s="24"/>
    </row>
    <row r="24" spans="1:17" s="26" customFormat="1" ht="36" customHeight="1" x14ac:dyDescent="0.25">
      <c r="A24" s="4">
        <v>5</v>
      </c>
      <c r="B24" s="31" t="s">
        <v>34</v>
      </c>
      <c r="C24" s="36" t="s">
        <v>42</v>
      </c>
      <c r="D24" s="21">
        <v>120</v>
      </c>
      <c r="E24" s="20">
        <v>370</v>
      </c>
      <c r="F24" s="22">
        <v>381.1</v>
      </c>
      <c r="G24" s="27">
        <v>388.5</v>
      </c>
      <c r="H24" s="35">
        <f t="shared" si="5"/>
        <v>379.87</v>
      </c>
      <c r="I24" s="28">
        <f t="shared" si="6"/>
        <v>3</v>
      </c>
      <c r="J24" s="28">
        <f t="shared" si="7"/>
        <v>9.3114624701672604</v>
      </c>
      <c r="K24" s="28">
        <f t="shared" si="8"/>
        <v>2.4512234370093084</v>
      </c>
      <c r="L24" s="28" t="str">
        <f t="shared" si="9"/>
        <v>ОДНОРОДНЫЕ</v>
      </c>
      <c r="M24" s="27">
        <f t="shared" si="10"/>
        <v>45584.4</v>
      </c>
      <c r="O24" s="24"/>
      <c r="P24" s="25"/>
      <c r="Q24" s="24"/>
    </row>
    <row r="25" spans="1:17" s="26" customFormat="1" ht="36" customHeight="1" x14ac:dyDescent="0.25">
      <c r="A25" s="4">
        <v>6</v>
      </c>
      <c r="B25" s="31" t="s">
        <v>35</v>
      </c>
      <c r="C25" s="28" t="s">
        <v>42</v>
      </c>
      <c r="D25" s="21">
        <v>40</v>
      </c>
      <c r="E25" s="20">
        <v>120</v>
      </c>
      <c r="F25" s="22">
        <v>123.6</v>
      </c>
      <c r="G25" s="27">
        <v>126</v>
      </c>
      <c r="H25" s="35">
        <f t="shared" si="5"/>
        <v>123.2</v>
      </c>
      <c r="I25" s="28">
        <f t="shared" si="6"/>
        <v>3</v>
      </c>
      <c r="J25" s="28">
        <f t="shared" si="7"/>
        <v>3.0199337741082997</v>
      </c>
      <c r="K25" s="28">
        <f t="shared" si="8"/>
        <v>2.4512449465164772</v>
      </c>
      <c r="L25" s="28" t="str">
        <f t="shared" si="9"/>
        <v>ОДНОРОДНЫЕ</v>
      </c>
      <c r="M25" s="27">
        <f t="shared" si="10"/>
        <v>4928</v>
      </c>
      <c r="O25" s="24"/>
      <c r="P25" s="25"/>
      <c r="Q25" s="24"/>
    </row>
    <row r="26" spans="1:17" s="26" customFormat="1" ht="36" customHeight="1" x14ac:dyDescent="0.25">
      <c r="A26" s="4">
        <v>7</v>
      </c>
      <c r="B26" s="31" t="s">
        <v>36</v>
      </c>
      <c r="C26" s="28" t="s">
        <v>42</v>
      </c>
      <c r="D26" s="21">
        <v>50</v>
      </c>
      <c r="E26" s="20">
        <v>1500</v>
      </c>
      <c r="F26" s="22">
        <v>1545</v>
      </c>
      <c r="G26" s="27">
        <v>1575</v>
      </c>
      <c r="H26" s="35">
        <f t="shared" si="5"/>
        <v>1540</v>
      </c>
      <c r="I26" s="28">
        <f t="shared" ref="I26:I31" si="11" xml:space="preserve"> COUNT(E26:G26)</f>
        <v>3</v>
      </c>
      <c r="J26" s="28">
        <f t="shared" ref="J26:J31" si="12">STDEV(E26:G26)</f>
        <v>37.749172176353746</v>
      </c>
      <c r="K26" s="28">
        <f t="shared" ref="K26:K31" si="13">J26/H26*100</f>
        <v>2.4512449465164772</v>
      </c>
      <c r="L26" s="28" t="str">
        <f t="shared" ref="L26:L31" si="14">IF(K26&lt;33,"ОДНОРОДНЫЕ","НЕОДНОРОДНЫЕ")</f>
        <v>ОДНОРОДНЫЕ</v>
      </c>
      <c r="M26" s="27">
        <f t="shared" ref="M26:M31" si="15">D26*H26</f>
        <v>77000</v>
      </c>
      <c r="O26" s="24"/>
      <c r="P26" s="24"/>
      <c r="Q26" s="24"/>
    </row>
    <row r="27" spans="1:17" s="26" customFormat="1" ht="36" customHeight="1" x14ac:dyDescent="0.25">
      <c r="A27" s="4">
        <v>8</v>
      </c>
      <c r="B27" s="30" t="s">
        <v>37</v>
      </c>
      <c r="C27" s="28" t="s">
        <v>42</v>
      </c>
      <c r="D27" s="21">
        <v>400</v>
      </c>
      <c r="E27" s="20">
        <v>224</v>
      </c>
      <c r="F27" s="22">
        <v>230.72</v>
      </c>
      <c r="G27" s="27">
        <v>235.2</v>
      </c>
      <c r="H27" s="35">
        <f t="shared" si="5"/>
        <v>229.97</v>
      </c>
      <c r="I27" s="28">
        <f t="shared" si="11"/>
        <v>3</v>
      </c>
      <c r="J27" s="28">
        <f t="shared" si="12"/>
        <v>5.6372097116688211</v>
      </c>
      <c r="K27" s="28">
        <f t="shared" si="13"/>
        <v>2.4512804764398926</v>
      </c>
      <c r="L27" s="28" t="str">
        <f t="shared" si="14"/>
        <v>ОДНОРОДНЫЕ</v>
      </c>
      <c r="M27" s="27">
        <f t="shared" si="15"/>
        <v>91988</v>
      </c>
      <c r="O27" s="24"/>
      <c r="P27" s="25"/>
      <c r="Q27" s="24"/>
    </row>
    <row r="28" spans="1:17" s="26" customFormat="1" ht="36" customHeight="1" x14ac:dyDescent="0.25">
      <c r="A28" s="4">
        <v>9</v>
      </c>
      <c r="B28" s="29" t="s">
        <v>38</v>
      </c>
      <c r="C28" s="28" t="s">
        <v>42</v>
      </c>
      <c r="D28" s="21">
        <v>104</v>
      </c>
      <c r="E28" s="20">
        <v>400</v>
      </c>
      <c r="F28" s="22">
        <v>412</v>
      </c>
      <c r="G28" s="27">
        <v>420</v>
      </c>
      <c r="H28" s="35">
        <f t="shared" si="5"/>
        <v>410.67</v>
      </c>
      <c r="I28" s="28">
        <f t="shared" si="11"/>
        <v>3</v>
      </c>
      <c r="J28" s="28">
        <f t="shared" si="12"/>
        <v>10.066445913694334</v>
      </c>
      <c r="K28" s="28">
        <f t="shared" si="13"/>
        <v>2.4512250502092514</v>
      </c>
      <c r="L28" s="28" t="str">
        <f t="shared" si="14"/>
        <v>ОДНОРОДНЫЕ</v>
      </c>
      <c r="M28" s="27">
        <f t="shared" si="15"/>
        <v>42709.68</v>
      </c>
      <c r="O28" s="24"/>
      <c r="P28" s="25"/>
      <c r="Q28" s="24"/>
    </row>
    <row r="29" spans="1:17" s="26" customFormat="1" ht="51" customHeight="1" x14ac:dyDescent="0.25">
      <c r="A29" s="4">
        <v>10</v>
      </c>
      <c r="B29" s="29" t="s">
        <v>39</v>
      </c>
      <c r="C29" s="28" t="s">
        <v>42</v>
      </c>
      <c r="D29" s="21">
        <v>16</v>
      </c>
      <c r="E29" s="20">
        <v>700</v>
      </c>
      <c r="F29" s="22">
        <v>721</v>
      </c>
      <c r="G29" s="27">
        <v>735</v>
      </c>
      <c r="H29" s="35">
        <f t="shared" si="5"/>
        <v>718.67</v>
      </c>
      <c r="I29" s="28">
        <f t="shared" si="11"/>
        <v>3</v>
      </c>
      <c r="J29" s="28">
        <f t="shared" si="12"/>
        <v>17.616280348965084</v>
      </c>
      <c r="K29" s="28">
        <f t="shared" si="13"/>
        <v>2.4512335771585128</v>
      </c>
      <c r="L29" s="28" t="str">
        <f t="shared" si="14"/>
        <v>ОДНОРОДНЫЕ</v>
      </c>
      <c r="M29" s="27">
        <f t="shared" si="15"/>
        <v>11498.72</v>
      </c>
      <c r="O29" s="24"/>
      <c r="P29" s="25"/>
      <c r="Q29" s="24"/>
    </row>
    <row r="30" spans="1:17" s="26" customFormat="1" ht="36" customHeight="1" x14ac:dyDescent="0.25">
      <c r="A30" s="4">
        <v>11</v>
      </c>
      <c r="B30" s="31" t="s">
        <v>40</v>
      </c>
      <c r="C30" s="28" t="s">
        <v>42</v>
      </c>
      <c r="D30" s="21">
        <v>50</v>
      </c>
      <c r="E30" s="20">
        <v>594</v>
      </c>
      <c r="F30" s="22">
        <v>611.82000000000005</v>
      </c>
      <c r="G30" s="27">
        <v>623.70000000000005</v>
      </c>
      <c r="H30" s="35">
        <f t="shared" si="5"/>
        <v>609.84</v>
      </c>
      <c r="I30" s="28">
        <f t="shared" ref="I30" si="16" xml:space="preserve"> COUNT(E30:G30)</f>
        <v>3</v>
      </c>
      <c r="J30" s="28">
        <f t="shared" ref="J30" si="17">STDEV(E30:G30)</f>
        <v>14.948672181836109</v>
      </c>
      <c r="K30" s="28">
        <f t="shared" ref="K30" si="18">J30/H30*100</f>
        <v>2.4512449465164812</v>
      </c>
      <c r="L30" s="28" t="str">
        <f t="shared" ref="L30" si="19">IF(K30&lt;33,"ОДНОРОДНЫЕ","НЕОДНОРОДНЫЕ")</f>
        <v>ОДНОРОДНЫЕ</v>
      </c>
      <c r="M30" s="27">
        <f t="shared" ref="M30" si="20">D30*H30</f>
        <v>30492</v>
      </c>
      <c r="N30" s="9"/>
      <c r="O30" s="24"/>
      <c r="P30" s="24"/>
      <c r="Q30" s="24"/>
    </row>
    <row r="31" spans="1:17" s="26" customFormat="1" ht="46.5" customHeight="1" x14ac:dyDescent="0.25">
      <c r="A31" s="4">
        <v>12</v>
      </c>
      <c r="B31" s="31" t="s">
        <v>41</v>
      </c>
      <c r="C31" s="28" t="s">
        <v>42</v>
      </c>
      <c r="D31" s="21">
        <v>16</v>
      </c>
      <c r="E31" s="20">
        <v>900</v>
      </c>
      <c r="F31" s="22">
        <v>927</v>
      </c>
      <c r="G31" s="27">
        <v>945</v>
      </c>
      <c r="H31" s="35">
        <f t="shared" si="5"/>
        <v>924</v>
      </c>
      <c r="I31" s="28">
        <f t="shared" si="11"/>
        <v>3</v>
      </c>
      <c r="J31" s="28">
        <f t="shared" si="12"/>
        <v>22.649503305812249</v>
      </c>
      <c r="K31" s="28">
        <f t="shared" si="13"/>
        <v>2.4512449465164772</v>
      </c>
      <c r="L31" s="28" t="str">
        <f t="shared" si="14"/>
        <v>ОДНОРОДНЫЕ</v>
      </c>
      <c r="M31" s="27">
        <f t="shared" si="15"/>
        <v>14784</v>
      </c>
      <c r="N31" s="9"/>
      <c r="O31" s="37"/>
      <c r="P31" s="24"/>
      <c r="Q31" s="24"/>
    </row>
    <row r="32" spans="1:17" ht="15.75" x14ac:dyDescent="0.25">
      <c r="A32" s="4"/>
      <c r="B32" s="6"/>
      <c r="C32" s="17"/>
      <c r="D32" s="18"/>
      <c r="E32" s="19">
        <f>SUMPRODUCT($D$20:$D$31,E20:E31)</f>
        <v>1175100</v>
      </c>
      <c r="F32" s="23">
        <f>SUMPRODUCT($D$20:$D$31,F20:F31)</f>
        <v>1212081</v>
      </c>
      <c r="G32" s="23">
        <f>SUMPRODUCT($D$20:$D$31,G20:G31)</f>
        <v>1234355</v>
      </c>
      <c r="H32" s="15"/>
      <c r="I32" s="12"/>
      <c r="J32" s="12"/>
      <c r="K32" s="12"/>
      <c r="L32" s="12"/>
      <c r="M32" s="3">
        <f>SUM(M20:M31)</f>
        <v>1207124.7999999998</v>
      </c>
    </row>
    <row r="34" spans="1:15" x14ac:dyDescent="0.25">
      <c r="A34" s="45" t="s">
        <v>19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5" x14ac:dyDescent="0.25">
      <c r="A35" s="46" t="s">
        <v>18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5" ht="1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5" s="34" customFormat="1" x14ac:dyDescent="0.25">
      <c r="A37" s="41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33"/>
      <c r="O37" s="33"/>
    </row>
    <row r="39" spans="1:15" x14ac:dyDescent="0.25">
      <c r="J39" s="9"/>
    </row>
    <row r="40" spans="1:15" x14ac:dyDescent="0.25">
      <c r="K40" s="9"/>
    </row>
    <row r="43" spans="1:15" x14ac:dyDescent="0.25">
      <c r="L43" s="9"/>
    </row>
  </sheetData>
  <mergeCells count="18">
    <mergeCell ref="A37:M37"/>
    <mergeCell ref="A36:M36"/>
    <mergeCell ref="J12:K12"/>
    <mergeCell ref="B14:L14"/>
    <mergeCell ref="A34:M34"/>
    <mergeCell ref="A35:M3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32">
    <cfRule type="containsText" dxfId="29" priority="76" operator="containsText" text="НЕ">
      <formula>NOT(ISERROR(SEARCH("НЕ",L32)))</formula>
    </cfRule>
    <cfRule type="containsText" dxfId="28" priority="77" operator="containsText" text="ОДНОРОДНЫЕ">
      <formula>NOT(ISERROR(SEARCH("ОДНОРОДНЫЕ",L32)))</formula>
    </cfRule>
    <cfRule type="containsText" dxfId="27" priority="78" operator="containsText" text="НЕОДНОРОДНЫЕ">
      <formula>NOT(ISERROR(SEARCH("НЕОДНОРОДНЫЕ",L32)))</formula>
    </cfRule>
  </conditionalFormatting>
  <conditionalFormatting sqref="L32">
    <cfRule type="containsText" dxfId="26" priority="73" operator="containsText" text="НЕОДНОРОДНЫЕ">
      <formula>NOT(ISERROR(SEARCH("НЕОДНОРОДНЫЕ",L32)))</formula>
    </cfRule>
    <cfRule type="containsText" dxfId="25" priority="74" operator="containsText" text="ОДНОРОДНЫЕ">
      <formula>NOT(ISERROR(SEARCH("ОДНОРОДНЫЕ",L32)))</formula>
    </cfRule>
    <cfRule type="containsText" dxfId="24" priority="75" operator="containsText" text="НЕОДНОРОДНЫЕ">
      <formula>NOT(ISERROR(SEARCH("НЕОДНОРОДНЫЕ",L32)))</formula>
    </cfRule>
  </conditionalFormatting>
  <conditionalFormatting sqref="L26:L29 L31">
    <cfRule type="containsText" dxfId="23" priority="28" operator="containsText" text="НЕ">
      <formula>NOT(ISERROR(SEARCH("НЕ",L26)))</formula>
    </cfRule>
    <cfRule type="containsText" dxfId="22" priority="29" operator="containsText" text="ОДНОРОДНЫЕ">
      <formula>NOT(ISERROR(SEARCH("ОДНОРОДНЫЕ",L26)))</formula>
    </cfRule>
    <cfRule type="containsText" dxfId="21" priority="30" operator="containsText" text="НЕОДНОРОДНЫЕ">
      <formula>NOT(ISERROR(SEARCH("НЕОДНОРОДНЫЕ",L26)))</formula>
    </cfRule>
  </conditionalFormatting>
  <conditionalFormatting sqref="L26:L29 L31">
    <cfRule type="containsText" dxfId="20" priority="25" operator="containsText" text="НЕОДНОРОДНЫЕ">
      <formula>NOT(ISERROR(SEARCH("НЕОДНОРОДНЫЕ",L26)))</formula>
    </cfRule>
    <cfRule type="containsText" dxfId="19" priority="26" operator="containsText" text="ОДНОРОДНЫЕ">
      <formula>NOT(ISERROR(SEARCH("ОДНОРОДНЫЕ",L26)))</formula>
    </cfRule>
    <cfRule type="containsText" dxfId="18" priority="27" operator="containsText" text="НЕОДНОРОДНЫЕ">
      <formula>NOT(ISERROR(SEARCH("НЕОДНОРОДНЫЕ",L26)))</formula>
    </cfRule>
  </conditionalFormatting>
  <conditionalFormatting sqref="L23:L25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:L25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20:L22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22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conditionalFormatting sqref="L30">
    <cfRule type="containsText" dxfId="5" priority="4" operator="containsText" text="НЕ">
      <formula>NOT(ISERROR(SEARCH("НЕ",L30)))</formula>
    </cfRule>
    <cfRule type="containsText" dxfId="4" priority="5" operator="containsText" text="ОДНОРОДНЫЕ">
      <formula>NOT(ISERROR(SEARCH("ОДНОРОДНЫЕ",L30)))</formula>
    </cfRule>
    <cfRule type="containsText" dxfId="3" priority="6" operator="containsText" text="НЕОДНОРОДНЫЕ">
      <formula>NOT(ISERROR(SEARCH("НЕОДНОРОДНЫЕ",L30)))</formula>
    </cfRule>
  </conditionalFormatting>
  <conditionalFormatting sqref="L30">
    <cfRule type="containsText" dxfId="2" priority="1" operator="containsText" text="НЕОДНОРОДНЫЕ">
      <formula>NOT(ISERROR(SEARCH("НЕОДНОРОДНЫЕ",L30)))</formula>
    </cfRule>
    <cfRule type="containsText" dxfId="1" priority="2" operator="containsText" text="ОДНОРОДНЫЕ">
      <formula>NOT(ISERROR(SEARCH("ОДНОРОДНЫЕ",L30)))</formula>
    </cfRule>
    <cfRule type="containsText" dxfId="0" priority="3" operator="containsText" text="НЕОДНОРОДНЫЕ">
      <formula>NOT(ISERROR(SEARCH("НЕОДНОРОДНЫЕ",L30)))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2024-08-15T06:52:43Z</dcterms:modified>
</cp:coreProperties>
</file>