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H19" i="1"/>
  <c r="M18" i="1"/>
  <c r="F20" i="1"/>
  <c r="G20" i="1"/>
  <c r="E20" i="1"/>
  <c r="J18" i="1"/>
  <c r="I18" i="1"/>
  <c r="K18" i="1" l="1"/>
  <c r="L18" i="1" s="1"/>
  <c r="J19" i="1" l="1"/>
  <c r="I19" i="1"/>
  <c r="M19" i="1"/>
  <c r="M20" i="1" s="1"/>
  <c r="C15" i="1" s="1"/>
  <c r="K19" i="1" l="1"/>
  <c r="L19" i="1" s="1"/>
</calcChain>
</file>

<file path=xl/sharedStrings.xml><?xml version="1.0" encoding="utf-8"?>
<sst xmlns="http://schemas.openxmlformats.org/spreadsheetml/2006/main" count="38" uniqueCount="35">
  <si>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</si>
  <si>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</si>
  <si>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</si>
  <si>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</si>
  <si>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</si>
  <si>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</si>
  <si>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</si>
  <si>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</si>
  <si>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</si>
  <si>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</si>
  <si>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</si>
  <si>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</si>
  <si>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</si>
  <si>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</si>
  <si>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</si>
  <si>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</si>
  <si>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</si>
  <si>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</si>
  <si>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</si>
  <si>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</si>
  <si>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</si>
  <si>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</si>
  <si>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</si>
  <si>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</si>
  <si>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 xml:space="preserve">к Извещению о проведении закупки в электронном магазине, участниками которой могут быть только субъекты малого и среднего предпринимательства </t>
  </si>
  <si>
    <t>Начальная (максимальная) цена договора</t>
  </si>
  <si>
    <t>шт</t>
  </si>
  <si>
    <t>№ 150-24</t>
  </si>
  <si>
    <t>Плата контроллера высоковольтного генератора</t>
  </si>
  <si>
    <t>Кабель</t>
  </si>
  <si>
    <t>Начальная (максимальная) цена договора устанавливается в размере 599000 руб. (пятьсот девяносто девять тысяч рублей 00 копеек)</t>
  </si>
  <si>
    <t>вх. № 1854 от 12.08.2024</t>
  </si>
  <si>
    <t>вх. № 1855 от 12.08.2024</t>
  </si>
  <si>
    <t>вх. № 1856 от 12.08.2024</t>
  </si>
  <si>
    <t xml:space="preserve"> на поставку запасных частей для компьютерного томографа Optima CT540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</si>
</sst>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85" zoomScaleNormal="85" zoomScalePageLayoutView="70" workbookViewId="0">
      <selection activeCell="O8" sqref="O8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20</v>
      </c>
    </row>
    <row r="2" spans="1:13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24</v>
      </c>
    </row>
    <row r="3" spans="1:13" x14ac:dyDescent="0.25">
      <c r="A3" s="7"/>
      <c r="B3" s="7"/>
      <c r="C3" s="7"/>
      <c r="D3" s="7"/>
      <c r="E3" s="3"/>
      <c r="F3" s="3"/>
      <c r="G3" s="34" t="s">
        <v>34</v>
      </c>
      <c r="H3" s="34"/>
      <c r="I3" s="34"/>
      <c r="J3" s="34"/>
      <c r="K3" s="34"/>
      <c r="L3" s="34"/>
      <c r="M3" s="34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27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3"/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5" t="s">
        <v>12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6" t="s">
        <v>17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6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3"/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38" t="s">
        <v>16</v>
      </c>
      <c r="K10" s="38"/>
      <c r="L10" s="7"/>
      <c r="M10" s="3" t="s">
        <v>14</v>
      </c>
    </row>
    <row r="11" spans="1:13" ht="18.75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4"/>
    </row>
    <row r="12" spans="1:13" ht="18.75" x14ac:dyDescent="0.25">
      <c r="A12" s="7"/>
      <c r="B12" s="38" t="s">
        <v>15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4"/>
    </row>
    <row r="13" spans="1:13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3"/>
    </row>
    <row r="14" spans="1:13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3"/>
    </row>
    <row r="15" spans="1:13" ht="30" x14ac:dyDescent="0.25">
      <c r="A15" s="43" t="s">
        <v>25</v>
      </c>
      <c r="B15" s="44"/>
      <c r="C15" s="45">
        <f>M20</f>
        <v>599000</v>
      </c>
      <c r="D15" s="44"/>
      <c r="E15" s="27" t="s">
        <v>31</v>
      </c>
      <c r="F15" s="27" t="s">
        <v>32</v>
      </c>
      <c r="G15" s="27" t="s">
        <v>33</v>
      </c>
      <c r="H15" s="9"/>
      <c r="I15" s="10"/>
      <c r="J15" s="10"/>
      <c r="K15" s="10"/>
      <c r="L15" s="10"/>
      <c r="M15" s="9"/>
    </row>
    <row r="16" spans="1:13" x14ac:dyDescent="0.25">
      <c r="A16" s="32" t="s">
        <v>0</v>
      </c>
      <c r="B16" s="32" t="s">
        <v>1</v>
      </c>
      <c r="C16" s="32" t="s">
        <v>2</v>
      </c>
      <c r="D16" s="32"/>
      <c r="E16" s="9" t="s">
        <v>21</v>
      </c>
      <c r="F16" s="9" t="s">
        <v>22</v>
      </c>
      <c r="G16" s="9" t="s">
        <v>23</v>
      </c>
      <c r="H16" s="41" t="s">
        <v>11</v>
      </c>
      <c r="I16" s="32" t="s">
        <v>8</v>
      </c>
      <c r="J16" s="32" t="s">
        <v>9</v>
      </c>
      <c r="K16" s="32" t="s">
        <v>10</v>
      </c>
      <c r="L16" s="32" t="s">
        <v>6</v>
      </c>
      <c r="M16" s="40" t="s">
        <v>7</v>
      </c>
    </row>
    <row r="17" spans="1:15" x14ac:dyDescent="0.25">
      <c r="A17" s="33"/>
      <c r="B17" s="33"/>
      <c r="C17" s="11" t="s">
        <v>3</v>
      </c>
      <c r="D17" s="11" t="s">
        <v>4</v>
      </c>
      <c r="E17" s="21" t="s">
        <v>5</v>
      </c>
      <c r="F17" s="9" t="s">
        <v>5</v>
      </c>
      <c r="G17" s="9" t="s">
        <v>5</v>
      </c>
      <c r="H17" s="42"/>
      <c r="I17" s="32"/>
      <c r="J17" s="32"/>
      <c r="K17" s="32"/>
      <c r="L17" s="32"/>
      <c r="M17" s="40"/>
    </row>
    <row r="18" spans="1:15" ht="30" x14ac:dyDescent="0.25">
      <c r="A18" s="13">
        <v>1</v>
      </c>
      <c r="B18" s="29" t="s">
        <v>28</v>
      </c>
      <c r="C18" s="31" t="s">
        <v>26</v>
      </c>
      <c r="D18" s="24">
        <v>1</v>
      </c>
      <c r="E18" s="22">
        <v>600000</v>
      </c>
      <c r="F18" s="14">
        <v>582000</v>
      </c>
      <c r="G18" s="30">
        <v>586000</v>
      </c>
      <c r="H18" s="30">
        <f>ROUND(AVERAGE(E18:G18),2)</f>
        <v>589333.32999999996</v>
      </c>
      <c r="I18" s="31">
        <f t="shared" ref="I18" si="0" xml:space="preserve"> COUNT(E18:G18)</f>
        <v>3</v>
      </c>
      <c r="J18" s="31">
        <f t="shared" ref="J18" si="1">STDEV(E18:G18)</f>
        <v>9451.6312525052181</v>
      </c>
      <c r="K18" s="31">
        <f t="shared" ref="K18" si="2">J18/H18*100</f>
        <v>1.6037835926410642</v>
      </c>
      <c r="L18" s="31" t="str">
        <f t="shared" ref="L18" si="3">IF(K18&lt;33,"ОДНОРОДНЫЕ","НЕОДНОРОДНЫЕ")</f>
        <v>ОДНОРОДНЫЕ</v>
      </c>
      <c r="M18" s="30">
        <f t="shared" ref="M18" si="4">D18*H18</f>
        <v>589333.32999999996</v>
      </c>
    </row>
    <row r="19" spans="1:15" x14ac:dyDescent="0.25">
      <c r="A19" s="13">
        <v>2</v>
      </c>
      <c r="B19" s="29" t="s">
        <v>29</v>
      </c>
      <c r="C19" s="28" t="s">
        <v>26</v>
      </c>
      <c r="D19" s="24">
        <v>1</v>
      </c>
      <c r="E19" s="22">
        <v>12000</v>
      </c>
      <c r="F19" s="14">
        <v>8000</v>
      </c>
      <c r="G19" s="26">
        <v>9000</v>
      </c>
      <c r="H19" s="30">
        <f>ROUND(AVERAGE(E19:G19),2)</f>
        <v>9666.67</v>
      </c>
      <c r="I19" s="25">
        <f t="shared" ref="I19" si="5" xml:space="preserve"> COUNT(E19:G19)</f>
        <v>3</v>
      </c>
      <c r="J19" s="25">
        <f t="shared" ref="J19" si="6">STDEV(E19:G19)</f>
        <v>2081.665999466135</v>
      </c>
      <c r="K19" s="25">
        <f t="shared" ref="K19" si="7">J19/H19*100</f>
        <v>21.534468430867452</v>
      </c>
      <c r="L19" s="25" t="str">
        <f t="shared" ref="L19" si="8">IF(K19&lt;33,"ОДНОРОДНЫЕ","НЕОДНОРОДНЫЕ")</f>
        <v>ОДНОРОДНЫЕ</v>
      </c>
      <c r="M19" s="26">
        <f t="shared" ref="M19" si="9">D19*H19</f>
        <v>9666.67</v>
      </c>
    </row>
    <row r="20" spans="1:15" x14ac:dyDescent="0.25">
      <c r="A20" s="20"/>
      <c r="B20" s="15"/>
      <c r="C20" s="16"/>
      <c r="D20" s="17"/>
      <c r="E20" s="23">
        <f>SUMPRODUCT($D$18:$D$19,E18:E19)</f>
        <v>612000</v>
      </c>
      <c r="F20" s="30">
        <f t="shared" ref="F20:G20" si="10">SUMPRODUCT($D$18:$D$19,F18:F19)</f>
        <v>590000</v>
      </c>
      <c r="G20" s="30">
        <f t="shared" si="10"/>
        <v>595000</v>
      </c>
      <c r="H20" s="9"/>
      <c r="I20" s="10"/>
      <c r="J20" s="10"/>
      <c r="K20" s="10"/>
      <c r="L20" s="10"/>
      <c r="M20" s="12">
        <f>SUM(M18:M19)</f>
        <v>599000</v>
      </c>
    </row>
    <row r="21" spans="1:15" x14ac:dyDescent="0.25">
      <c r="A21" s="7"/>
      <c r="B21" s="7"/>
      <c r="C21" s="7"/>
      <c r="D21" s="7"/>
      <c r="E21" s="3"/>
      <c r="F21" s="3"/>
      <c r="G21" s="3"/>
      <c r="H21" s="3"/>
      <c r="I21" s="7"/>
      <c r="J21" s="7"/>
      <c r="K21" s="7"/>
      <c r="L21" s="7"/>
      <c r="M21" s="3"/>
    </row>
    <row r="22" spans="1:15" s="7" customFormat="1" x14ac:dyDescent="0.25">
      <c r="A22" s="39" t="s">
        <v>19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5" s="7" customFormat="1" x14ac:dyDescent="0.25">
      <c r="A23" s="37" t="s">
        <v>18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5" s="7" customForma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5" s="19" customFormat="1" x14ac:dyDescent="0.25">
      <c r="A25" s="35" t="s">
        <v>30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18"/>
      <c r="O25" s="18"/>
    </row>
  </sheetData>
  <mergeCells count="18">
    <mergeCell ref="A25:M25"/>
    <mergeCell ref="A24:M24"/>
    <mergeCell ref="J10:K10"/>
    <mergeCell ref="B12:L12"/>
    <mergeCell ref="A22:M22"/>
    <mergeCell ref="A23:M23"/>
    <mergeCell ref="M16:M17"/>
    <mergeCell ref="H16:H17"/>
    <mergeCell ref="I16:I17"/>
    <mergeCell ref="J16:J17"/>
    <mergeCell ref="K16:K17"/>
    <mergeCell ref="A15:B15"/>
    <mergeCell ref="C15:D15"/>
    <mergeCell ref="L16:L17"/>
    <mergeCell ref="A16:A17"/>
    <mergeCell ref="G3:M3"/>
    <mergeCell ref="B16:B17"/>
    <mergeCell ref="C16:D16"/>
  </mergeCells>
  <conditionalFormatting sqref="L20">
    <cfRule type="containsText" dxfId="17" priority="88" operator="containsText" text="НЕ">
      <formula>NOT(ISERROR(SEARCH("НЕ",L20)))</formula>
    </cfRule>
    <cfRule type="containsText" dxfId="16" priority="89" operator="containsText" text="ОДНОРОДНЫЕ">
      <formula>NOT(ISERROR(SEARCH("ОДНОРОДНЫЕ",L20)))</formula>
    </cfRule>
    <cfRule type="containsText" dxfId="15" priority="90" operator="containsText" text="НЕОДНОРОДНЫЕ">
      <formula>NOT(ISERROR(SEARCH("НЕОДНОРОДНЫЕ",L20)))</formula>
    </cfRule>
  </conditionalFormatting>
  <conditionalFormatting sqref="L20">
    <cfRule type="containsText" dxfId="14" priority="85" operator="containsText" text="НЕОДНОРОДНЫЕ">
      <formula>NOT(ISERROR(SEARCH("НЕОДНОРОДНЫЕ",L20)))</formula>
    </cfRule>
    <cfRule type="containsText" dxfId="13" priority="86" operator="containsText" text="ОДНОРОДНЫЕ">
      <formula>NOT(ISERROR(SEARCH("ОДНОРОДНЫЕ",L20)))</formula>
    </cfRule>
    <cfRule type="containsText" dxfId="12" priority="87" operator="containsText" text="НЕОДНОРОДНЫЕ">
      <formula>NOT(ISERROR(SEARCH("НЕОДНОРОДНЫЕ",L20)))</formula>
    </cfRule>
  </conditionalFormatting>
  <conditionalFormatting sqref="L19">
    <cfRule type="containsText" dxfId="11" priority="34" operator="containsText" text="НЕ">
      <formula>NOT(ISERROR(SEARCH("НЕ",L19)))</formula>
    </cfRule>
    <cfRule type="containsText" dxfId="10" priority="35" operator="containsText" text="ОДНОРОДНЫЕ">
      <formula>NOT(ISERROR(SEARCH("ОДНОРОДНЫЕ",L19)))</formula>
    </cfRule>
    <cfRule type="containsText" dxfId="9" priority="36" operator="containsText" text="НЕОДНОРОДНЫЕ">
      <formula>NOT(ISERROR(SEARCH("НЕОДНОРОДНЫЕ",L19)))</formula>
    </cfRule>
  </conditionalFormatting>
  <conditionalFormatting sqref="L19">
    <cfRule type="containsText" dxfId="8" priority="31" operator="containsText" text="НЕОДНОРОДНЫЕ">
      <formula>NOT(ISERROR(SEARCH("НЕОДНОРОДНЫЕ",L19)))</formula>
    </cfRule>
    <cfRule type="containsText" dxfId="7" priority="32" operator="containsText" text="ОДНОРОДНЫЕ">
      <formula>NOT(ISERROR(SEARCH("ОДНОРОДНЫЕ",L19)))</formula>
    </cfRule>
    <cfRule type="containsText" dxfId="6" priority="33" operator="containsText" text="НЕОДНОРОДНЫЕ">
      <formula>NOT(ISERROR(SEARCH("НЕОДНОРОДНЫЕ",L19)))</formula>
    </cfRule>
  </conditionalFormatting>
  <conditionalFormatting sqref="L18">
    <cfRule type="containsText" dxfId="5" priority="4" operator="containsText" text="НЕ">
      <formula>NOT(ISERROR(SEARCH("НЕ",L18)))</formula>
    </cfRule>
    <cfRule type="containsText" dxfId="4" priority="5" operator="containsText" text="ОДНОРОДНЫЕ">
      <formula>NOT(ISERROR(SEARCH("ОДНОРОДНЫЕ",L18)))</formula>
    </cfRule>
    <cfRule type="containsText" dxfId="3" priority="6" operator="containsText" text="НЕОДНОРОДНЫЕ">
      <formula>NOT(ISERROR(SEARCH("НЕОДНОРОДНЫЕ",L18)))</formula>
    </cfRule>
  </conditionalFormatting>
  <conditionalFormatting sqref="L18">
    <cfRule type="containsText" dxfId="2" priority="1" operator="containsText" text="НЕОДНОРОДНЫЕ">
      <formula>NOT(ISERROR(SEARCH("НЕОДНОРОДНЫЕ",L18)))</formula>
    </cfRule>
    <cfRule type="containsText" dxfId="1" priority="2" operator="containsText" text="ОДНОРОДНЫЕ">
      <formula>NOT(ISERROR(SEARCH("ОДНОРОДНЫЕ",L18)))</formula>
    </cfRule>
    <cfRule type="containsText" dxfId="0" priority="3" operator="containsText" text="НЕОДНОРОДНЫЕ">
      <formula>NOT(ISERROR(SEARCH("НЕОДНОРОДНЫЕ",L18)))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2024-08-14T08:09:48Z</dcterms:modified>
</cp:coreProperties>
</file>