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3040" windowHeight="940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H19" i="1" l="1"/>
  <c r="H18" i="1"/>
  <c r="M19" i="1" l="1"/>
  <c r="I19" i="1"/>
  <c r="J19" i="1"/>
  <c r="G20" i="1"/>
  <c r="F20" i="1"/>
  <c r="E20" i="1"/>
  <c r="K19" i="1" l="1"/>
  <c r="L19" i="1" s="1"/>
  <c r="J18" i="1"/>
  <c r="K18" i="1" l="1"/>
  <c r="M18" i="1"/>
  <c r="C15" i="1" s="1"/>
  <c r="I18" i="1"/>
  <c r="L18" i="1" l="1"/>
  <c r="J21" i="1"/>
  <c r="H21" i="1"/>
  <c r="M21" i="1" s="1"/>
  <c r="I21" i="1"/>
  <c r="K21" i="1" l="1"/>
  <c r="L21" i="1" s="1"/>
</calcChain>
</file>

<file path=xl/sharedStrings.xml><?xml version="1.0" encoding="utf-8"?>
<sst xmlns="http://schemas.openxmlformats.org/spreadsheetml/2006/main" count="40" uniqueCount="37">
  <si>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</si>
  <si>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</si>
  <si>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</si>
  <si>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</si>
  <si>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</si>
  <si>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</si>
  <si>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</si>
  <si>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</si>
  <si>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</si>
  <si>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</si>
  <si>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</si>
  <si>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</si>
  <si>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</si>
  <si>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</si>
  <si>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</si>
  <si>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</si>
  <si>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</si>
  <si>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</si>
  <si>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</si>
  <si>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</si>
  <si>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ИТОГО: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</si>
  <si>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</si>
  <si>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</si>
  <si>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</si>
  <si>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Источник № 1</t>
  </si>
  <si>
    <t>Источник № 2</t>
  </si>
  <si>
    <t>Источник № 3</t>
  </si>
  <si>
    <t>путем запроса котировок в электронной форме</t>
  </si>
  <si>
    <t>Мес</t>
  </si>
  <si>
    <t>на оказание услуг по обеспечению функционирования (техническому сопровождению) государственной информационной системы в сфере здравоохранения Иркутской области</t>
  </si>
  <si>
    <t>№ 149-24</t>
  </si>
  <si>
    <t>Организация канала связи с пропускной способностью 100 Мбит/с. по адресу: г. Иркутск, ул. Академика Образцова, д.27Ш</t>
  </si>
  <si>
    <t>Оказание услуг по обеспечению функционирования (техническому сопровождению) государственной информационной системы в сфере здравоохранения Иркутской области</t>
  </si>
  <si>
    <t>КП вх. 1740 от 02.08.2024</t>
  </si>
  <si>
    <t>КП вх. 1738 от 02.08.2024</t>
  </si>
  <si>
    <t>КП вх. 1739 от 02.08.2024</t>
  </si>
  <si>
    <t>Начальная (максимальная) цена договора устанавливается в размере  1 823 495,48 руб. (один миллион восемьсот двадцать три тысячи четыреста девяносто пять рублей сорок восемь копеек)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</si>
</sst>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right" indent="15"/>
    </xf>
    <xf numFmtId="0" fontId="2" fillId="0" borderId="0" xfId="0" applyFont="1" applyAlignment="1">
      <alignment horizontal="right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2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/>
    </xf>
    <xf numFmtId="0" fontId="4" fillId="0" borderId="1" xfId="0" applyFont="1" applyBorder="1" applyAlignment="1">
      <alignment horizontal="justify" vertical="center" wrapText="1"/>
    </xf>
    <xf numFmtId="0" fontId="4" fillId="0" borderId="1" xfId="0" applyFont="1" applyFill="1" applyBorder="1" applyAlignment="1">
      <alignment horizontal="justify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8"/>
  <sheetViews>
    <sheetView tabSelected="1" zoomScale="85" zoomScaleNormal="85" zoomScalePageLayoutView="70" workbookViewId="0">
      <selection activeCell="P18" sqref="P18"/>
    </sheetView>
  </sheetViews>
  <sheetFormatPr defaultRowHeight="15" x14ac:dyDescent="0.25"/>
  <cols>
    <col min="1" max="1" width="9.140625" style="15"/>
    <col min="2" max="2" width="27.28515625" style="15" customWidth="1"/>
    <col min="3" max="4" width="9.140625" style="15"/>
    <col min="5" max="5" width="14.85546875" style="2" customWidth="1"/>
    <col min="6" max="7" width="14.7109375" style="2" customWidth="1"/>
    <col min="8" max="8" width="13.7109375" style="2" customWidth="1"/>
    <col min="9" max="9" width="9.42578125" style="15" customWidth="1"/>
    <col min="10" max="10" width="12.5703125" style="15" customWidth="1"/>
    <col min="11" max="11" width="10.28515625" style="15" customWidth="1"/>
    <col min="12" max="12" width="16.28515625" style="15" bestFit="1" customWidth="1"/>
    <col min="13" max="13" width="20.7109375" style="2" customWidth="1"/>
    <col min="14" max="15" width="9.140625" style="1"/>
    <col min="16" max="16" width="10.7109375" style="1" bestFit="1" customWidth="1"/>
    <col min="17" max="16384" width="9.140625" style="1"/>
  </cols>
  <sheetData>
    <row r="1" spans="1:13" x14ac:dyDescent="0.25">
      <c r="M1" s="7" t="s">
        <v>22</v>
      </c>
    </row>
    <row r="2" spans="1:13" ht="14.45" customHeight="1" x14ac:dyDescent="0.25">
      <c r="M2" s="7" t="s">
        <v>23</v>
      </c>
    </row>
    <row r="3" spans="1:13" s="20" customFormat="1" ht="14.45" customHeight="1" x14ac:dyDescent="0.25">
      <c r="E3" s="2"/>
      <c r="F3" s="2"/>
      <c r="G3" s="2"/>
      <c r="H3" s="2"/>
      <c r="M3" s="33" t="s">
        <v>29</v>
      </c>
    </row>
    <row r="4" spans="1:13" ht="14.45" customHeight="1" x14ac:dyDescent="0.25">
      <c r="M4" s="7" t="s">
        <v>27</v>
      </c>
    </row>
    <row r="5" spans="1:13" ht="14.45" customHeight="1" x14ac:dyDescent="0.25">
      <c r="M5" s="7" t="s">
        <v>30</v>
      </c>
    </row>
    <row r="6" spans="1:13" x14ac:dyDescent="0.25">
      <c r="M6" s="8" t="s">
        <v>13</v>
      </c>
    </row>
    <row r="7" spans="1:13" x14ac:dyDescent="0.25">
      <c r="M7" s="9" t="s">
        <v>18</v>
      </c>
    </row>
    <row r="8" spans="1:13" x14ac:dyDescent="0.25">
      <c r="M8" s="9" t="s">
        <v>14</v>
      </c>
    </row>
    <row r="10" spans="1:13" ht="28.9" customHeight="1" x14ac:dyDescent="0.25">
      <c r="J10" s="25" t="s">
        <v>17</v>
      </c>
      <c r="K10" s="25"/>
      <c r="M10" s="2" t="s">
        <v>15</v>
      </c>
    </row>
    <row r="12" spans="1:13" x14ac:dyDescent="0.25">
      <c r="B12" s="25" t="s">
        <v>16</v>
      </c>
      <c r="C12" s="25"/>
      <c r="D12" s="25"/>
      <c r="E12" s="25"/>
      <c r="F12" s="25"/>
      <c r="G12" s="25"/>
      <c r="H12" s="25"/>
      <c r="I12" s="25"/>
      <c r="J12" s="25"/>
      <c r="K12" s="25"/>
      <c r="L12" s="25"/>
    </row>
    <row r="13" spans="1:13" hidden="1" x14ac:dyDescent="0.25"/>
    <row r="15" spans="1:13" s="15" customFormat="1" ht="45.6" customHeight="1" x14ac:dyDescent="0.25">
      <c r="A15" s="28" t="s">
        <v>11</v>
      </c>
      <c r="B15" s="29"/>
      <c r="C15" s="30">
        <f>M18+M19</f>
        <v>1823495.48</v>
      </c>
      <c r="D15" s="29"/>
      <c r="E15" s="21" t="s">
        <v>33</v>
      </c>
      <c r="F15" s="21" t="s">
        <v>34</v>
      </c>
      <c r="G15" s="21" t="s">
        <v>35</v>
      </c>
      <c r="H15" s="16"/>
      <c r="I15" s="13"/>
      <c r="J15" s="13"/>
      <c r="K15" s="13"/>
      <c r="L15" s="13"/>
      <c r="M15" s="16"/>
    </row>
    <row r="16" spans="1:13" s="15" customFormat="1" ht="30" customHeight="1" x14ac:dyDescent="0.25">
      <c r="A16" s="22" t="s">
        <v>0</v>
      </c>
      <c r="B16" s="22" t="s">
        <v>1</v>
      </c>
      <c r="C16" s="22" t="s">
        <v>2</v>
      </c>
      <c r="D16" s="22"/>
      <c r="E16" s="16" t="s">
        <v>24</v>
      </c>
      <c r="F16" s="16" t="s">
        <v>25</v>
      </c>
      <c r="G16" s="16" t="s">
        <v>26</v>
      </c>
      <c r="H16" s="31" t="s">
        <v>12</v>
      </c>
      <c r="I16" s="22" t="s">
        <v>8</v>
      </c>
      <c r="J16" s="22" t="s">
        <v>9</v>
      </c>
      <c r="K16" s="22" t="s">
        <v>10</v>
      </c>
      <c r="L16" s="22" t="s">
        <v>6</v>
      </c>
      <c r="M16" s="27" t="s">
        <v>7</v>
      </c>
    </row>
    <row r="17" spans="1:16" s="15" customFormat="1" ht="30" x14ac:dyDescent="0.25">
      <c r="A17" s="22"/>
      <c r="B17" s="23"/>
      <c r="C17" s="14" t="s">
        <v>3</v>
      </c>
      <c r="D17" s="14" t="s">
        <v>4</v>
      </c>
      <c r="E17" s="16" t="s">
        <v>5</v>
      </c>
      <c r="F17" s="16" t="s">
        <v>5</v>
      </c>
      <c r="G17" s="16" t="s">
        <v>5</v>
      </c>
      <c r="H17" s="32"/>
      <c r="I17" s="22"/>
      <c r="J17" s="22"/>
      <c r="K17" s="22"/>
      <c r="L17" s="22"/>
      <c r="M17" s="27"/>
    </row>
    <row r="18" spans="1:16" s="15" customFormat="1" ht="102" x14ac:dyDescent="0.25">
      <c r="A18" s="17">
        <v>1</v>
      </c>
      <c r="B18" s="35" t="s">
        <v>32</v>
      </c>
      <c r="C18" s="18" t="s">
        <v>28</v>
      </c>
      <c r="D18" s="3">
        <v>4</v>
      </c>
      <c r="E18" s="4">
        <v>428095.14</v>
      </c>
      <c r="F18" s="16">
        <v>435751</v>
      </c>
      <c r="G18" s="16">
        <v>431948</v>
      </c>
      <c r="H18" s="16">
        <f>ROUND(AVERAGE(E18:G18),2)</f>
        <v>431931.38</v>
      </c>
      <c r="I18" s="13">
        <f>COUNT(E18:G18)</f>
        <v>3</v>
      </c>
      <c r="J18" s="13">
        <f>STDEV(E18:G18)</f>
        <v>3827.9570599994909</v>
      </c>
      <c r="K18" s="13">
        <f>J18/H18*100</f>
        <v>0.88624194426426972</v>
      </c>
      <c r="L18" s="13" t="str">
        <f t="shared" ref="L18" si="0">IF(K18&lt;33,"ОДНОРОДНЫЕ","НЕОДНОРОДНЫЕ")</f>
        <v>ОДНОРОДНЫЕ</v>
      </c>
      <c r="M18" s="16">
        <f>D18*H18</f>
        <v>1727725.52</v>
      </c>
      <c r="P18" s="19"/>
    </row>
    <row r="19" spans="1:16" s="15" customFormat="1" ht="63.75" x14ac:dyDescent="0.25">
      <c r="A19" s="17">
        <v>2</v>
      </c>
      <c r="B19" s="34" t="s">
        <v>31</v>
      </c>
      <c r="C19" s="18" t="s">
        <v>28</v>
      </c>
      <c r="D19" s="3">
        <v>4</v>
      </c>
      <c r="E19" s="4">
        <v>23712.48</v>
      </c>
      <c r="F19" s="16">
        <v>24189</v>
      </c>
      <c r="G19" s="16">
        <v>23926</v>
      </c>
      <c r="H19" s="21">
        <f>ROUND(AVERAGE(E19:G19),2)</f>
        <v>23942.49</v>
      </c>
      <c r="I19" s="13">
        <f>COUNT(E19:G19)</f>
        <v>3</v>
      </c>
      <c r="J19" s="13">
        <f>STDEV(E19:G19)</f>
        <v>238.68776703746977</v>
      </c>
      <c r="K19" s="13">
        <f>J19/H19*100</f>
        <v>0.99692123516589015</v>
      </c>
      <c r="L19" s="13" t="str">
        <f t="shared" ref="L19" si="1">IF(K19&lt;33,"ОДНОРОДНЫЕ","НЕОДНОРОДНЫЕ")</f>
        <v>ОДНОРОДНЫЕ</v>
      </c>
      <c r="M19" s="16">
        <f>D19*H19</f>
        <v>95769.96</v>
      </c>
    </row>
    <row r="20" spans="1:16" s="15" customFormat="1" ht="21.6" customHeight="1" x14ac:dyDescent="0.25">
      <c r="A20" s="13"/>
      <c r="B20" s="5" t="s">
        <v>20</v>
      </c>
      <c r="C20" s="6"/>
      <c r="D20" s="6"/>
      <c r="E20" s="16">
        <f>SUMPRODUCT($D$18:$D$19,E18:E19)</f>
        <v>1807230.48</v>
      </c>
      <c r="F20" s="16">
        <f>SUMPRODUCT($D$18:$D$19,F18:F19)</f>
        <v>1839760</v>
      </c>
      <c r="G20" s="16">
        <f>SUMPRODUCT($D$18:$D$19,G18:G19)</f>
        <v>1823496</v>
      </c>
      <c r="H20" s="16"/>
      <c r="I20" s="13"/>
      <c r="J20" s="13"/>
      <c r="K20" s="13"/>
      <c r="L20" s="13"/>
      <c r="M20" s="12"/>
    </row>
    <row r="21" spans="1:16" s="15" customFormat="1" ht="9.6" hidden="1" customHeight="1" x14ac:dyDescent="0.25">
      <c r="A21" s="13"/>
      <c r="B21" s="10"/>
      <c r="C21" s="13"/>
      <c r="D21" s="11"/>
      <c r="E21" s="16"/>
      <c r="F21" s="16"/>
      <c r="G21" s="16"/>
      <c r="H21" s="16" t="e">
        <f>AVERAGE(E21:G21)</f>
        <v>#DIV/0!</v>
      </c>
      <c r="I21" s="13">
        <f>COUNT(E21:G21)</f>
        <v>0</v>
      </c>
      <c r="J21" s="13" t="e">
        <f>STDEV(E21:G21)</f>
        <v>#DIV/0!</v>
      </c>
      <c r="K21" s="13" t="e">
        <f>J21/H21*100</f>
        <v>#DIV/0!</v>
      </c>
      <c r="L21" s="13" t="e">
        <f>IF(K21&lt;33,"ОДНОРОДНЫЕ","НЕОДНОРОДНЫЕ")</f>
        <v>#DIV/0!</v>
      </c>
      <c r="M21" s="16" t="e">
        <f>D21*H21</f>
        <v>#DIV/0!</v>
      </c>
    </row>
    <row r="23" spans="1:16" ht="21" customHeight="1" x14ac:dyDescent="0.25">
      <c r="A23" s="26" t="s">
        <v>21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</row>
    <row r="24" spans="1:16" ht="34.5" customHeight="1" x14ac:dyDescent="0.25">
      <c r="A24" s="26" t="s">
        <v>19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</row>
    <row r="25" spans="1:16" s="20" customFormat="1" x14ac:dyDescent="0.25">
      <c r="A25" s="24" t="s">
        <v>36</v>
      </c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</row>
    <row r="28" spans="1:16" x14ac:dyDescent="0.25">
      <c r="J28" s="19"/>
    </row>
  </sheetData>
  <mergeCells count="16">
    <mergeCell ref="B16:B17"/>
    <mergeCell ref="C16:D16"/>
    <mergeCell ref="A25:M25"/>
    <mergeCell ref="J10:K10"/>
    <mergeCell ref="B12:L12"/>
    <mergeCell ref="A23:M23"/>
    <mergeCell ref="A24:M24"/>
    <mergeCell ref="M16:M17"/>
    <mergeCell ref="A15:B15"/>
    <mergeCell ref="C15:D15"/>
    <mergeCell ref="H16:H17"/>
    <mergeCell ref="I16:I17"/>
    <mergeCell ref="J16:J17"/>
    <mergeCell ref="K16:K17"/>
    <mergeCell ref="L16:L17"/>
    <mergeCell ref="A16:A17"/>
  </mergeCells>
  <conditionalFormatting sqref="L18:L21">
    <cfRule type="containsText" dxfId="5" priority="10" operator="containsText" text="НЕ">
      <formula>NOT(ISERROR(SEARCH("НЕ",L18)))</formula>
    </cfRule>
    <cfRule type="containsText" dxfId="4" priority="11" operator="containsText" text="ОДНОРОДНЫЕ">
      <formula>NOT(ISERROR(SEARCH("ОДНОРОДНЫЕ",L18)))</formula>
    </cfRule>
    <cfRule type="containsText" dxfId="3" priority="12" operator="containsText" text="НЕОДНОРОДНЫЕ">
      <formula>NOT(ISERROR(SEARCH("НЕОДНОРОДНЫЕ",L18)))</formula>
    </cfRule>
  </conditionalFormatting>
  <conditionalFormatting sqref="L18:L21">
    <cfRule type="containsText" dxfId="2" priority="7" operator="containsText" text="НЕОДНОРОДНЫЕ">
      <formula>NOT(ISERROR(SEARCH("НЕОДНОРОДНЫЕ",L18)))</formula>
    </cfRule>
    <cfRule type="containsText" dxfId="1" priority="8" operator="containsText" text="ОДНОРОДНЫЕ">
      <formula>NOT(ISERROR(SEARCH("ОДНОРОДНЫЕ",L18)))</formula>
    </cfRule>
    <cfRule type="containsText" dxfId="0" priority="9" operator="containsText" text="НЕОДНОРОДНЫЕ">
      <formula>NOT(ISERROR(SEARCH("НЕОДНОРОДНЫЕ",L18)))</formula>
    </cfRule>
  </conditionalFormatting>
  <pageMargins left="0.31496062992125984" right="0.19685039370078741" top="0.35433070866141736" bottom="0.35433070866141736" header="0.11811023622047245" footer="0.11811023622047245"/>
  <pageSetup paperSize="9"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2024-08-02T03:16:12Z</dcterms:modified>
</cp:coreProperties>
</file>