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21" i="1" l="1"/>
  <c r="H22" i="1"/>
  <c r="H20" i="1"/>
  <c r="F23" i="1" l="1"/>
  <c r="G23" i="1"/>
  <c r="E23" i="1"/>
  <c r="J21" i="1"/>
  <c r="I21" i="1"/>
  <c r="M21" i="1"/>
  <c r="J20" i="1"/>
  <c r="I20" i="1"/>
  <c r="M20" i="1"/>
  <c r="J22" i="1"/>
  <c r="I22" i="1"/>
  <c r="M22" i="1"/>
  <c r="C17" i="1" l="1"/>
  <c r="M23" i="1"/>
  <c r="K22" i="1"/>
  <c r="L22" i="1" s="1"/>
  <c r="K20" i="1"/>
  <c r="L20" i="1" s="1"/>
  <c r="K21" i="1"/>
  <c r="L21" i="1" s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<sst xmlns="http://schemas.openxmlformats.org/spreadsheetml/2006/main" count="42" uniqueCount="38">
  <si>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</si>
  <si>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</si>
  <si>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</si>
  <si>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</si>
  <si>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</si>
  <si>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</si>
  <si>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</si>
  <si>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</si>
  <si>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</si>
  <si>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</si>
  <si>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</si>
  <si>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</si>
  <si>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</si>
  <si>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</si>
  <si>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</si>
  <si>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</si>
  <si>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</si>
  <si>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</si>
  <si>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</si>
  <si>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</si>
  <si>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</si>
  <si>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</si>
  <si>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</si>
  <si>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</si>
  <si>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</si>
  <si>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</si>
  <si>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</si>
  <si>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Начальная (максимальная) цена договора</t>
  </si>
  <si>
    <t xml:space="preserve">Буфер для электрофореза </t>
  </si>
  <si>
    <t>Полоски для электрофореза белков, гемоглобина и липопротеидов.</t>
  </si>
  <si>
    <t>Отмывающий раствор для белков и гемоглобина.</t>
  </si>
  <si>
    <t>уп.</t>
  </si>
  <si>
    <t>№ 146-24</t>
  </si>
  <si>
    <t>на поставку реагентов для определения белковых фракций на аппарате  Scanion</t>
  </si>
  <si>
    <t>вх. № 1629 от 19.07.2024</t>
  </si>
  <si>
    <t>вх. № 1630 от 19.07.2024</t>
  </si>
  <si>
    <t>вх. № 1631 от 19.07.2024</t>
  </si>
  <si>
    <t>Начальная (максимальная) цена договора устанавливается в размере 110118 руб. (сто десять тысяч сто восемнадцать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</si>
</sst>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</cellXfs>
  <cellStyles count="1">
    <cellStyle name="Обычный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tabSelected="1" zoomScale="85" zoomScaleNormal="85" zoomScalePageLayoutView="70" workbookViewId="0">
      <selection activeCell="O20" sqref="O20:O29"/>
    </sheetView>
  </sheetViews>
  <sheetFormatPr defaultRowHeight="15" x14ac:dyDescent="0.25"/>
  <cols>
    <col min="1" max="1" width="6.140625" style="14" customWidth="1"/>
    <col min="2" max="2" width="68.28515625" style="14" customWidth="1"/>
    <col min="3" max="3" width="9.5703125" style="14" customWidth="1"/>
    <col min="4" max="4" width="7.140625" style="14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4" customWidth="1"/>
    <col min="10" max="10" width="12.5703125" style="14" customWidth="1"/>
    <col min="11" max="11" width="10.28515625" style="14" customWidth="1"/>
    <col min="12" max="12" width="22.42578125" style="14" bestFit="1" customWidth="1"/>
    <col min="13" max="13" width="17.5703125" style="1" customWidth="1"/>
    <col min="14" max="14" width="9.7109375" style="14" bestFit="1" customWidth="1"/>
    <col min="15" max="16" width="10.7109375" style="14" bestFit="1" customWidth="1"/>
    <col min="17" max="17" width="11.7109375" style="14" bestFit="1" customWidth="1"/>
    <col min="18" max="18" width="10.7109375" style="14" bestFit="1" customWidth="1"/>
    <col min="19" max="16384" width="9.140625" style="14"/>
  </cols>
  <sheetData>
    <row r="1" spans="2:13" x14ac:dyDescent="0.25">
      <c r="M1" s="10" t="s">
        <v>20</v>
      </c>
    </row>
    <row r="2" spans="2:13" ht="14.45" customHeight="1" x14ac:dyDescent="0.25">
      <c r="M2" s="10" t="s">
        <v>21</v>
      </c>
    </row>
    <row r="3" spans="2:13" x14ac:dyDescent="0.25">
      <c r="E3" s="49" t="s">
        <v>33</v>
      </c>
      <c r="F3" s="49"/>
      <c r="G3" s="49"/>
      <c r="H3" s="49"/>
      <c r="I3" s="49"/>
      <c r="J3" s="49"/>
      <c r="K3" s="49"/>
      <c r="L3" s="49"/>
      <c r="M3" s="49"/>
    </row>
    <row r="4" spans="2:13" x14ac:dyDescent="0.25">
      <c r="G4" s="7"/>
      <c r="H4" s="7"/>
      <c r="I4" s="6"/>
      <c r="J4" s="6"/>
      <c r="K4" s="6"/>
      <c r="L4" s="6"/>
      <c r="M4" s="11" t="s">
        <v>23</v>
      </c>
    </row>
    <row r="5" spans="2:13" x14ac:dyDescent="0.25">
      <c r="G5" s="7"/>
      <c r="H5" s="7"/>
      <c r="I5" s="6"/>
      <c r="J5" s="6"/>
      <c r="K5" s="6"/>
      <c r="L5" s="6"/>
      <c r="M5" s="11" t="s">
        <v>22</v>
      </c>
    </row>
    <row r="6" spans="2:13" ht="14.45" customHeight="1" x14ac:dyDescent="0.25">
      <c r="G6" s="7"/>
      <c r="H6" s="7"/>
      <c r="I6" s="6"/>
      <c r="J6" s="6"/>
      <c r="K6" s="6"/>
      <c r="L6" s="6"/>
      <c r="M6" s="11" t="s">
        <v>32</v>
      </c>
    </row>
    <row r="7" spans="2:13" x14ac:dyDescent="0.25">
      <c r="G7" s="7"/>
      <c r="H7" s="7"/>
      <c r="I7" s="6"/>
      <c r="J7" s="6"/>
      <c r="K7" s="6"/>
      <c r="L7" s="6"/>
      <c r="M7" s="7"/>
    </row>
    <row r="8" spans="2:13" x14ac:dyDescent="0.25">
      <c r="G8" s="7"/>
      <c r="H8" s="7"/>
      <c r="I8" s="6"/>
      <c r="J8" s="6"/>
      <c r="K8" s="6"/>
      <c r="L8" s="6"/>
      <c r="M8" s="8" t="s">
        <v>12</v>
      </c>
    </row>
    <row r="9" spans="2:13" x14ac:dyDescent="0.25">
      <c r="M9" s="2" t="s">
        <v>17</v>
      </c>
    </row>
    <row r="10" spans="2:13" x14ac:dyDescent="0.25">
      <c r="M10" s="2" t="s">
        <v>13</v>
      </c>
    </row>
    <row r="12" spans="2:13" ht="28.9" customHeight="1" x14ac:dyDescent="0.25">
      <c r="J12" s="37" t="s">
        <v>16</v>
      </c>
      <c r="K12" s="37"/>
      <c r="M12" s="1" t="s">
        <v>14</v>
      </c>
    </row>
    <row r="14" spans="2:13" x14ac:dyDescent="0.25">
      <c r="B14" s="37" t="s">
        <v>15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5" spans="2:13" hidden="1" x14ac:dyDescent="0.25"/>
    <row r="17" spans="1:15" ht="54.6" customHeight="1" x14ac:dyDescent="0.25">
      <c r="A17" s="41" t="s">
        <v>27</v>
      </c>
      <c r="B17" s="42"/>
      <c r="C17" s="43">
        <f>SUM(M20:M22)</f>
        <v>110118</v>
      </c>
      <c r="D17" s="44"/>
      <c r="E17" s="23" t="s">
        <v>34</v>
      </c>
      <c r="F17" s="23" t="s">
        <v>35</v>
      </c>
      <c r="G17" s="23" t="s">
        <v>36</v>
      </c>
      <c r="H17" s="15"/>
      <c r="I17" s="12"/>
      <c r="J17" s="12"/>
      <c r="K17" s="12"/>
      <c r="L17" s="12"/>
      <c r="M17" s="15"/>
    </row>
    <row r="18" spans="1:15" ht="30" customHeight="1" x14ac:dyDescent="0.25">
      <c r="A18" s="47" t="s">
        <v>0</v>
      </c>
      <c r="B18" s="47" t="s">
        <v>1</v>
      </c>
      <c r="C18" s="47" t="s">
        <v>2</v>
      </c>
      <c r="D18" s="47"/>
      <c r="E18" s="17" t="s">
        <v>24</v>
      </c>
      <c r="F18" s="17" t="s">
        <v>25</v>
      </c>
      <c r="G18" s="17" t="s">
        <v>26</v>
      </c>
      <c r="H18" s="45" t="s">
        <v>11</v>
      </c>
      <c r="I18" s="47" t="s">
        <v>8</v>
      </c>
      <c r="J18" s="47" t="s">
        <v>9</v>
      </c>
      <c r="K18" s="47" t="s">
        <v>10</v>
      </c>
      <c r="L18" s="47" t="s">
        <v>6</v>
      </c>
      <c r="M18" s="40" t="s">
        <v>7</v>
      </c>
    </row>
    <row r="19" spans="1:15" x14ac:dyDescent="0.25">
      <c r="A19" s="48"/>
      <c r="B19" s="48"/>
      <c r="C19" s="13" t="s">
        <v>3</v>
      </c>
      <c r="D19" s="13" t="s">
        <v>4</v>
      </c>
      <c r="E19" s="16" t="s">
        <v>5</v>
      </c>
      <c r="F19" s="21" t="s">
        <v>5</v>
      </c>
      <c r="G19" s="21" t="s">
        <v>5</v>
      </c>
      <c r="H19" s="46"/>
      <c r="I19" s="47"/>
      <c r="J19" s="47"/>
      <c r="K19" s="47"/>
      <c r="L19" s="47"/>
      <c r="M19" s="40"/>
    </row>
    <row r="20" spans="1:15" s="27" customFormat="1" x14ac:dyDescent="0.25">
      <c r="A20" s="4">
        <v>1</v>
      </c>
      <c r="B20" s="50" t="s">
        <v>28</v>
      </c>
      <c r="C20" s="31" t="s">
        <v>31</v>
      </c>
      <c r="D20" s="30">
        <v>1</v>
      </c>
      <c r="E20" s="24">
        <v>27484</v>
      </c>
      <c r="F20" s="17">
        <v>27300</v>
      </c>
      <c r="G20" s="17">
        <v>27430</v>
      </c>
      <c r="H20" s="28">
        <f>ROUND(AVERAGE(E20:G20),2)</f>
        <v>27404.67</v>
      </c>
      <c r="I20" s="26">
        <f t="shared" ref="I20:I21" si="0" xml:space="preserve"> COUNT(E20:G20)</f>
        <v>3</v>
      </c>
      <c r="J20" s="26">
        <f t="shared" ref="J20:J21" si="1">STDEV(E20:G20)</f>
        <v>94.579772326503999</v>
      </c>
      <c r="K20" s="26">
        <f t="shared" ref="K20:K21" si="2">J20/H20*100</f>
        <v>0.34512282879707729</v>
      </c>
      <c r="L20" s="26" t="str">
        <f t="shared" ref="L20:L21" si="3">IF(K20&lt;33,"ОДНОРОДНЫЕ","НЕОДНОРОДНЫЕ")</f>
        <v>ОДНОРОДНЫЕ</v>
      </c>
      <c r="M20" s="28">
        <f t="shared" ref="M20:M21" si="4">D20*H20</f>
        <v>27404.67</v>
      </c>
      <c r="O20" s="9"/>
    </row>
    <row r="21" spans="1:15" s="27" customFormat="1" x14ac:dyDescent="0.25">
      <c r="A21" s="4">
        <v>2</v>
      </c>
      <c r="B21" s="50" t="s">
        <v>29</v>
      </c>
      <c r="C21" s="31" t="s">
        <v>31</v>
      </c>
      <c r="D21" s="30">
        <v>2</v>
      </c>
      <c r="E21" s="24">
        <v>27900</v>
      </c>
      <c r="F21" s="17">
        <v>27600</v>
      </c>
      <c r="G21" s="17">
        <v>27715</v>
      </c>
      <c r="H21" s="32">
        <f t="shared" ref="H21:H22" si="5">ROUND(AVERAGE(E21:G21),2)</f>
        <v>27738.33</v>
      </c>
      <c r="I21" s="26">
        <f t="shared" si="0"/>
        <v>3</v>
      </c>
      <c r="J21" s="26">
        <f t="shared" si="1"/>
        <v>151.35499110810099</v>
      </c>
      <c r="K21" s="26">
        <f t="shared" si="2"/>
        <v>0.54565286052945861</v>
      </c>
      <c r="L21" s="26" t="str">
        <f t="shared" si="3"/>
        <v>ОДНОРОДНЫЕ</v>
      </c>
      <c r="M21" s="28">
        <f t="shared" si="4"/>
        <v>55476.66</v>
      </c>
      <c r="O21" s="9"/>
    </row>
    <row r="22" spans="1:15" s="27" customFormat="1" x14ac:dyDescent="0.25">
      <c r="A22" s="4">
        <v>3</v>
      </c>
      <c r="B22" s="50" t="s">
        <v>30</v>
      </c>
      <c r="C22" s="31" t="s">
        <v>31</v>
      </c>
      <c r="D22" s="30">
        <v>1</v>
      </c>
      <c r="E22" s="24">
        <v>28060</v>
      </c>
      <c r="F22" s="17">
        <v>25700</v>
      </c>
      <c r="G22" s="17">
        <v>27950</v>
      </c>
      <c r="H22" s="32">
        <f t="shared" si="5"/>
        <v>27236.67</v>
      </c>
      <c r="I22" s="26">
        <f t="shared" ref="I22" si="6" xml:space="preserve"> COUNT(E22:G22)</f>
        <v>3</v>
      </c>
      <c r="J22" s="26">
        <f t="shared" ref="J22" si="7">STDEV(E22:G22)</f>
        <v>1331.9284265054685</v>
      </c>
      <c r="K22" s="26">
        <f t="shared" ref="K22" si="8">J22/H22*100</f>
        <v>4.8902029011089407</v>
      </c>
      <c r="L22" s="26" t="str">
        <f t="shared" ref="L22" si="9">IF(K22&lt;33,"ОДНОРОДНЫЕ","НЕОДНОРОДНЫЕ")</f>
        <v>ОДНОРОДНЫЕ</v>
      </c>
      <c r="M22" s="28">
        <f t="shared" ref="M22" si="10">D22*H22</f>
        <v>27236.67</v>
      </c>
      <c r="O22" s="9"/>
    </row>
    <row r="23" spans="1:15" x14ac:dyDescent="0.25">
      <c r="A23" s="4"/>
      <c r="B23" s="18"/>
      <c r="C23" s="19"/>
      <c r="D23" s="20"/>
      <c r="E23" s="22">
        <f>SUMPRODUCT($D$20:$D$22,E20:E22)</f>
        <v>111344</v>
      </c>
      <c r="F23" s="29">
        <f>SUMPRODUCT($D$20:$D$22,F20:F22)</f>
        <v>108200</v>
      </c>
      <c r="G23" s="29">
        <f>SUMPRODUCT($D$20:$D$22,G20:G22)</f>
        <v>110810</v>
      </c>
      <c r="H23" s="15"/>
      <c r="I23" s="12"/>
      <c r="J23" s="12"/>
      <c r="K23" s="12"/>
      <c r="L23" s="12"/>
      <c r="M23" s="3">
        <f>SUM(M20:M22)</f>
        <v>110118</v>
      </c>
    </row>
    <row r="25" spans="1:15" x14ac:dyDescent="0.25">
      <c r="A25" s="38" t="s">
        <v>19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O25" s="9"/>
    </row>
    <row r="26" spans="1:15" x14ac:dyDescent="0.25">
      <c r="A26" s="39" t="s">
        <v>18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</row>
    <row r="27" spans="1:15" ht="15" customHeight="1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</row>
    <row r="28" spans="1:15" s="6" customFormat="1" x14ac:dyDescent="0.25">
      <c r="A28" s="34" t="s">
        <v>37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5"/>
      <c r="O28" s="5"/>
    </row>
    <row r="29" spans="1:15" x14ac:dyDescent="0.25">
      <c r="F29" s="33"/>
    </row>
    <row r="30" spans="1:15" x14ac:dyDescent="0.25">
      <c r="F30" s="33"/>
      <c r="J30" s="9"/>
      <c r="L30" s="25"/>
    </row>
    <row r="31" spans="1:15" x14ac:dyDescent="0.25">
      <c r="F31" s="33"/>
    </row>
    <row r="32" spans="1:15" x14ac:dyDescent="0.25">
      <c r="F32" s="33"/>
    </row>
    <row r="33" spans="11:12" x14ac:dyDescent="0.25">
      <c r="K33" s="9"/>
    </row>
    <row r="34" spans="11:12" x14ac:dyDescent="0.25">
      <c r="L34" s="9"/>
    </row>
  </sheetData>
  <mergeCells count="18">
    <mergeCell ref="C18:D18"/>
    <mergeCell ref="E3:M3"/>
    <mergeCell ref="A28:M28"/>
    <mergeCell ref="A27:M27"/>
    <mergeCell ref="J12:K12"/>
    <mergeCell ref="B14:L14"/>
    <mergeCell ref="A25:M25"/>
    <mergeCell ref="A26:M26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  <mergeCell ref="B18:B19"/>
  </mergeCells>
  <conditionalFormatting sqref="L23">
    <cfRule type="containsText" dxfId="17" priority="112" operator="containsText" text="НЕ">
      <formula>NOT(ISERROR(SEARCH("НЕ",L23)))</formula>
    </cfRule>
    <cfRule type="containsText" dxfId="16" priority="113" operator="containsText" text="ОДНОРОДНЫЕ">
      <formula>NOT(ISERROR(SEARCH("ОДНОРОДНЫЕ",L23)))</formula>
    </cfRule>
    <cfRule type="containsText" dxfId="15" priority="114" operator="containsText" text="НЕОДНОРОДНЫЕ">
      <formula>NOT(ISERROR(SEARCH("НЕОДНОРОДНЫЕ",L23)))</formula>
    </cfRule>
  </conditionalFormatting>
  <conditionalFormatting sqref="L23">
    <cfRule type="containsText" dxfId="14" priority="109" operator="containsText" text="НЕОДНОРОДНЫЕ">
      <formula>NOT(ISERROR(SEARCH("НЕОДНОРОДНЫЕ",L23)))</formula>
    </cfRule>
    <cfRule type="containsText" dxfId="13" priority="110" operator="containsText" text="ОДНОРОДНЫЕ">
      <formula>NOT(ISERROR(SEARCH("ОДНОРОДНЫЕ",L23)))</formula>
    </cfRule>
    <cfRule type="containsText" dxfId="12" priority="111" operator="containsText" text="НЕОДНОРОДНЫЕ">
      <formula>NOT(ISERROR(SEARCH("НЕОДНОРОДНЫЕ",L23)))</formula>
    </cfRule>
  </conditionalFormatting>
  <conditionalFormatting sqref="L22">
    <cfRule type="containsText" dxfId="11" priority="10" operator="containsText" text="НЕ">
      <formula>NOT(ISERROR(SEARCH("НЕ",L22)))</formula>
    </cfRule>
    <cfRule type="containsText" dxfId="10" priority="11" operator="containsText" text="ОДНОРОДНЫЕ">
      <formula>NOT(ISERROR(SEARCH("ОДНОРОДНЫЕ",L22)))</formula>
    </cfRule>
    <cfRule type="containsText" dxfId="9" priority="12" operator="containsText" text="НЕОДНОРОДНЫЕ">
      <formula>NOT(ISERROR(SEARCH("НЕОДНОРОДНЫЕ",L22)))</formula>
    </cfRule>
  </conditionalFormatting>
  <conditionalFormatting sqref="L22">
    <cfRule type="containsText" dxfId="8" priority="7" operator="containsText" text="НЕОДНОРОДНЫЕ">
      <formula>NOT(ISERROR(SEARCH("НЕОДНОРОДНЫЕ",L22)))</formula>
    </cfRule>
    <cfRule type="containsText" dxfId="7" priority="8" operator="containsText" text="ОДНОРОДНЫЕ">
      <formula>NOT(ISERROR(SEARCH("ОДНОРОДНЫЕ",L22)))</formula>
    </cfRule>
    <cfRule type="containsText" dxfId="6" priority="9" operator="containsText" text="НЕОДНОРОДНЫЕ">
      <formula>NOT(ISERROR(SEARCH("НЕОДНОРОДНЫЕ",L22)))</formula>
    </cfRule>
  </conditionalFormatting>
  <conditionalFormatting sqref="L20:L21">
    <cfRule type="containsText" dxfId="5" priority="4" operator="containsText" text="НЕ">
      <formula>NOT(ISERROR(SEARCH("НЕ",L20)))</formula>
    </cfRule>
    <cfRule type="containsText" dxfId="4" priority="5" operator="containsText" text="ОДНОРОДНЫЕ">
      <formula>NOT(ISERROR(SEARCH("ОДНОРОДНЫЕ",L20)))</formula>
    </cfRule>
    <cfRule type="containsText" dxfId="3" priority="6" operator="containsText" text="НЕОДНОРОДНЫЕ">
      <formula>NOT(ISERROR(SEARCH("НЕОДНОРОДНЫЕ",L20)))</formula>
    </cfRule>
  </conditionalFormatting>
  <conditionalFormatting sqref="L20:L21">
    <cfRule type="containsText" dxfId="2" priority="1" operator="containsText" text="НЕОДНОРОДНЫЕ">
      <formula>NOT(ISERROR(SEARCH("НЕОДНОРОДНЫЕ",L20)))</formula>
    </cfRule>
    <cfRule type="containsText" dxfId="1" priority="2" operator="containsText" text="ОДНОРОДНЫЕ">
      <formula>NOT(ISERROR(SEARCH("ОДНОРОДНЫЕ",L20)))</formula>
    </cfRule>
    <cfRule type="containsText" dxfId="0" priority="3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63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2024-07-19T01:20:06Z</dcterms:modified>
</cp:coreProperties>
</file>