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35" i="1" l="1"/>
  <c r="C17" i="1"/>
  <c r="F35" i="1"/>
  <c r="G35" i="1"/>
  <c r="E35" i="1"/>
  <c r="J20" i="1" l="1"/>
  <c r="I20" i="1"/>
  <c r="H20" i="1"/>
  <c r="M20" i="1" s="1"/>
  <c r="J27" i="1"/>
  <c r="I27" i="1"/>
  <c r="H27" i="1"/>
  <c r="M27" i="1" s="1"/>
  <c r="J26" i="1"/>
  <c r="I26" i="1"/>
  <c r="H26" i="1"/>
  <c r="M26" i="1" s="1"/>
  <c r="J25" i="1"/>
  <c r="I25" i="1"/>
  <c r="H25" i="1"/>
  <c r="M25" i="1" s="1"/>
  <c r="J24" i="1"/>
  <c r="I24" i="1"/>
  <c r="H24" i="1"/>
  <c r="M24" i="1" s="1"/>
  <c r="J23" i="1"/>
  <c r="I23" i="1"/>
  <c r="H23" i="1"/>
  <c r="M23" i="1" s="1"/>
  <c r="J22" i="1"/>
  <c r="I22" i="1"/>
  <c r="H22" i="1"/>
  <c r="M22" i="1" s="1"/>
  <c r="J21" i="1"/>
  <c r="I21" i="1"/>
  <c r="H21" i="1"/>
  <c r="M21" i="1" s="1"/>
  <c r="K27" i="1" l="1"/>
  <c r="L27" i="1" s="1"/>
  <c r="K25" i="1"/>
  <c r="L25" i="1" s="1"/>
  <c r="K23" i="1"/>
  <c r="L23" i="1" s="1"/>
  <c r="K21" i="1"/>
  <c r="L21" i="1" s="1"/>
  <c r="K24" i="1"/>
  <c r="L24" i="1" s="1"/>
  <c r="K20" i="1"/>
  <c r="L20" i="1" s="1"/>
  <c r="K22" i="1"/>
  <c r="L22" i="1" s="1"/>
  <c r="K26" i="1"/>
  <c r="L26" i="1" s="1"/>
  <c r="H28" i="1" l="1"/>
  <c r="M28" i="1" s="1"/>
  <c r="I28" i="1"/>
  <c r="J28" i="1"/>
  <c r="K28" i="1" l="1"/>
  <c r="L28" i="1" s="1"/>
  <c r="H29" i="1"/>
  <c r="M29" i="1" s="1"/>
  <c r="I29" i="1"/>
  <c r="J29" i="1"/>
  <c r="H30" i="1"/>
  <c r="M30" i="1" s="1"/>
  <c r="I30" i="1"/>
  <c r="J30" i="1"/>
  <c r="H31" i="1"/>
  <c r="I31" i="1"/>
  <c r="J31" i="1"/>
  <c r="H32" i="1"/>
  <c r="M32" i="1" s="1"/>
  <c r="I32" i="1"/>
  <c r="J32" i="1"/>
  <c r="H33" i="1"/>
  <c r="M33" i="1" s="1"/>
  <c r="I33" i="1"/>
  <c r="J33" i="1"/>
  <c r="K33" i="1" s="1"/>
  <c r="L33" i="1" s="1"/>
  <c r="H34" i="1"/>
  <c r="M34" i="1" s="1"/>
  <c r="I34" i="1"/>
  <c r="J34" i="1"/>
  <c r="K34" i="1" l="1"/>
  <c r="L34" i="1" s="1"/>
  <c r="K30" i="1"/>
  <c r="L30" i="1" s="1"/>
  <c r="K32" i="1"/>
  <c r="L32" i="1" s="1"/>
  <c r="K29" i="1"/>
  <c r="L29" i="1" s="1"/>
  <c r="K31" i="1"/>
  <c r="L31" i="1" s="1"/>
  <c r="M31" i="1"/>
</calcChain>
</file>

<file path=xl/sharedStrings.xml><?xml version="1.0" encoding="utf-8"?>
<sst xmlns="http://schemas.openxmlformats.org/spreadsheetml/2006/main" count="66" uniqueCount="50">
  <si>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</si>
  <si>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</si>
  <si>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</si>
  <si>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</si>
  <si>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</si>
  <si>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</si>
  <si>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</si>
  <si>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</si>
  <si>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</si>
  <si>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</si>
  <si>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</si>
  <si>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</si>
  <si>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</si>
  <si>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</si>
  <si>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</si>
  <si>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</si>
  <si>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</si>
  <si>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</si>
  <si>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</si>
  <si>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</si>
  <si>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</si>
  <si>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</si>
  <si>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</si>
  <si>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</si>
  <si>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</si>
  <si>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</si>
  <si>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</si>
  <si>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</si>
  <si>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Шприц общего назначения 5мл</t>
  </si>
  <si>
    <t>Иглы акупунктурные</t>
  </si>
  <si>
    <t>шт</t>
  </si>
  <si>
    <t>упак</t>
  </si>
  <si>
    <t>№ 234-23</t>
  </si>
  <si>
    <t>на поставку шприцов медицинских и игл акупунктурных</t>
  </si>
  <si>
    <t>Исходя из имеющегося у Заказчика объёма финансового обеспечения для осуществления закупки НМЦД устанавливается в размере 2 586 037,60 руб. (два миллиона пятьсот восемьдесят шесть тысяч тридцать семь рублей шестьдесят копеек)</t>
  </si>
  <si>
    <t>Шприц общего назначения 1 мл</t>
  </si>
  <si>
    <t>Шприц общего назначения 2 мл</t>
  </si>
  <si>
    <t>Шприц общего назначения 2 мл с запасной иглой</t>
  </si>
  <si>
    <t>Шприц общего назначения 3 мл</t>
  </si>
  <si>
    <t>Шприц общего назначения 3 мл безопасной иглой</t>
  </si>
  <si>
    <t>Шприц общего назначения 5 мл с безопасной иглой</t>
  </si>
  <si>
    <t>Шприц общего назначения 5 мл с запасной иглой</t>
  </si>
  <si>
    <t>Шприц общего назначения 10 мл</t>
  </si>
  <si>
    <t>Шприц общего назначения 10 мл с запасной иглой</t>
  </si>
  <si>
    <t>Шприц общего назначения 20 мл</t>
  </si>
  <si>
    <t>Шприц общего назначения 20 мл с запасной иглой</t>
  </si>
  <si>
    <t>Шприц общего назначения 150 мл</t>
  </si>
  <si>
    <t>вх. № 4016-10/23 от 11.10.2023</t>
  </si>
  <si>
    <t>вх. № 4017-10/23 от 11.10.2023</t>
  </si>
  <si>
    <t>вх. № 4018-10/23 от 11.10.2023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</si>
</sst>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zoomScale="85" zoomScaleNormal="85" zoomScalePageLayoutView="70" workbookViewId="0">
      <selection activeCell="E17" sqref="E17:G17"/>
    </sheetView>
  </sheetViews>
  <sheetFormatPr defaultRowHeight="15" x14ac:dyDescent="0.25"/>
  <cols>
    <col min="1" max="1" width="6.140625" style="19" bestFit="1" customWidth="1"/>
    <col min="2" max="2" width="44.140625" style="19" bestFit="1" customWidth="1"/>
    <col min="3" max="3" width="7.85546875" style="19" bestFit="1" customWidth="1"/>
    <col min="4" max="4" width="7.140625" style="19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9" customWidth="1"/>
    <col min="10" max="10" width="12.5703125" style="19" customWidth="1"/>
    <col min="11" max="11" width="10.28515625" style="19" customWidth="1"/>
    <col min="12" max="12" width="22.42578125" style="19" bestFit="1" customWidth="1"/>
    <col min="13" max="13" width="17.5703125" style="1" customWidth="1"/>
    <col min="14" max="14" width="9.140625" style="19"/>
    <col min="15" max="15" width="9.7109375" style="19" bestFit="1" customWidth="1"/>
    <col min="16" max="16" width="10.7109375" style="19" bestFit="1" customWidth="1"/>
    <col min="17" max="17" width="11.7109375" style="19" bestFit="1" customWidth="1"/>
    <col min="18" max="18" width="10.7109375" style="19" bestFit="1" customWidth="1"/>
    <col min="19" max="16384" width="9.140625" style="19"/>
  </cols>
  <sheetData>
    <row r="1" spans="2:13" x14ac:dyDescent="0.25">
      <c r="M1" s="15" t="s">
        <v>21</v>
      </c>
    </row>
    <row r="2" spans="2:13" ht="14.45" customHeight="1" x14ac:dyDescent="0.25">
      <c r="M2" s="15" t="s">
        <v>22</v>
      </c>
    </row>
    <row r="3" spans="2:13" x14ac:dyDescent="0.25">
      <c r="G3" s="37" t="s">
        <v>33</v>
      </c>
      <c r="H3" s="37"/>
      <c r="I3" s="37"/>
      <c r="J3" s="37"/>
      <c r="K3" s="37"/>
      <c r="L3" s="37"/>
      <c r="M3" s="37"/>
    </row>
    <row r="4" spans="2:13" x14ac:dyDescent="0.25">
      <c r="G4" s="12"/>
      <c r="H4" s="12"/>
      <c r="I4" s="8"/>
      <c r="J4" s="8"/>
      <c r="K4" s="8"/>
      <c r="L4" s="8"/>
      <c r="M4" s="16" t="s">
        <v>24</v>
      </c>
    </row>
    <row r="5" spans="2:13" x14ac:dyDescent="0.25">
      <c r="G5" s="12"/>
      <c r="H5" s="12"/>
      <c r="I5" s="8"/>
      <c r="J5" s="8"/>
      <c r="K5" s="8"/>
      <c r="L5" s="8"/>
      <c r="M5" s="16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16" t="s">
        <v>32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3" t="s">
        <v>17</v>
      </c>
      <c r="K12" s="43"/>
      <c r="M12" s="1" t="s">
        <v>15</v>
      </c>
    </row>
    <row r="14" spans="2:13" x14ac:dyDescent="0.25">
      <c r="B14" s="43" t="s">
        <v>16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2:13" hidden="1" x14ac:dyDescent="0.25"/>
    <row r="17" spans="1:15" ht="45" x14ac:dyDescent="0.25">
      <c r="A17" s="47" t="s">
        <v>11</v>
      </c>
      <c r="B17" s="48"/>
      <c r="C17" s="49">
        <f>E35</f>
        <v>2586037.6</v>
      </c>
      <c r="D17" s="50"/>
      <c r="E17" s="36" t="s">
        <v>47</v>
      </c>
      <c r="F17" s="36" t="s">
        <v>48</v>
      </c>
      <c r="G17" s="36" t="s">
        <v>49</v>
      </c>
      <c r="H17" s="20"/>
      <c r="I17" s="17"/>
      <c r="J17" s="17"/>
      <c r="K17" s="17"/>
      <c r="L17" s="17"/>
      <c r="M17" s="20"/>
    </row>
    <row r="18" spans="1:15" x14ac:dyDescent="0.25">
      <c r="A18" s="38" t="s">
        <v>0</v>
      </c>
      <c r="B18" s="38" t="s">
        <v>1</v>
      </c>
      <c r="C18" s="38" t="s">
        <v>2</v>
      </c>
      <c r="D18" s="38"/>
      <c r="E18" s="20" t="s">
        <v>25</v>
      </c>
      <c r="F18" s="20" t="s">
        <v>26</v>
      </c>
      <c r="G18" s="20" t="s">
        <v>27</v>
      </c>
      <c r="H18" s="51" t="s">
        <v>12</v>
      </c>
      <c r="I18" s="38" t="s">
        <v>8</v>
      </c>
      <c r="J18" s="38" t="s">
        <v>9</v>
      </c>
      <c r="K18" s="38" t="s">
        <v>10</v>
      </c>
      <c r="L18" s="38" t="s">
        <v>6</v>
      </c>
      <c r="M18" s="46" t="s">
        <v>7</v>
      </c>
    </row>
    <row r="19" spans="1:15" x14ac:dyDescent="0.25">
      <c r="A19" s="39"/>
      <c r="B19" s="39"/>
      <c r="C19" s="18" t="s">
        <v>3</v>
      </c>
      <c r="D19" s="18" t="s">
        <v>4</v>
      </c>
      <c r="E19" s="21" t="s">
        <v>5</v>
      </c>
      <c r="F19" s="20" t="s">
        <v>5</v>
      </c>
      <c r="G19" s="20" t="s">
        <v>5</v>
      </c>
      <c r="H19" s="52"/>
      <c r="I19" s="38"/>
      <c r="J19" s="38"/>
      <c r="K19" s="38"/>
      <c r="L19" s="38"/>
      <c r="M19" s="46"/>
    </row>
    <row r="20" spans="1:15" s="31" customFormat="1" x14ac:dyDescent="0.25">
      <c r="A20" s="4">
        <v>1</v>
      </c>
      <c r="B20" s="35" t="s">
        <v>35</v>
      </c>
      <c r="C20" s="33" t="s">
        <v>30</v>
      </c>
      <c r="D20" s="22">
        <v>18000</v>
      </c>
      <c r="E20" s="28">
        <v>5.51</v>
      </c>
      <c r="F20" s="27">
        <v>5.62</v>
      </c>
      <c r="G20" s="32">
        <v>5.79</v>
      </c>
      <c r="H20" s="32">
        <f t="shared" ref="H20" si="0">AVERAGE(E20:G20)</f>
        <v>5.64</v>
      </c>
      <c r="I20" s="33">
        <f t="shared" ref="I20" si="1" xml:space="preserve"> COUNT(E20:G20)</f>
        <v>3</v>
      </c>
      <c r="J20" s="33">
        <f t="shared" ref="J20" si="2">STDEV(E20:G20)</f>
        <v>0.14106735979665894</v>
      </c>
      <c r="K20" s="33">
        <f t="shared" ref="K20" si="3">J20/H20*100</f>
        <v>2.5011943226357971</v>
      </c>
      <c r="L20" s="33" t="str">
        <f t="shared" ref="L20" si="4">IF(K20&lt;33,"ОДНОРОДНЫЕ","НЕОДНОРОДНЫЕ")</f>
        <v>ОДНОРОДНЫЕ</v>
      </c>
      <c r="M20" s="32">
        <f>D20*H20</f>
        <v>101520</v>
      </c>
      <c r="O20" s="14"/>
    </row>
    <row r="21" spans="1:15" s="31" customFormat="1" x14ac:dyDescent="0.25">
      <c r="A21" s="4">
        <v>2</v>
      </c>
      <c r="B21" s="35" t="s">
        <v>36</v>
      </c>
      <c r="C21" s="33" t="s">
        <v>30</v>
      </c>
      <c r="D21" s="22">
        <v>48000</v>
      </c>
      <c r="E21" s="28">
        <v>5.39</v>
      </c>
      <c r="F21" s="27">
        <v>5.5</v>
      </c>
      <c r="G21" s="32">
        <v>5.66</v>
      </c>
      <c r="H21" s="32">
        <f t="shared" ref="H21:H27" si="5">AVERAGE(E21:G21)</f>
        <v>5.5166666666666666</v>
      </c>
      <c r="I21" s="33">
        <f t="shared" ref="I21:I27" si="6" xml:space="preserve"> COUNT(E21:G21)</f>
        <v>3</v>
      </c>
      <c r="J21" s="33">
        <f t="shared" ref="J21:J27" si="7">STDEV(E21:G21)</f>
        <v>0.13576941236277557</v>
      </c>
      <c r="K21" s="33">
        <f t="shared" ref="K21:K27" si="8">J21/H21*100</f>
        <v>2.461076961258772</v>
      </c>
      <c r="L21" s="33" t="str">
        <f t="shared" ref="L21:L27" si="9">IF(K21&lt;33,"ОДНОРОДНЫЕ","НЕОДНОРОДНЫЕ")</f>
        <v>ОДНОРОДНЫЕ</v>
      </c>
      <c r="M21" s="32">
        <f>D21*H21</f>
        <v>264800</v>
      </c>
      <c r="O21" s="14"/>
    </row>
    <row r="22" spans="1:15" s="31" customFormat="1" ht="13.5" customHeight="1" x14ac:dyDescent="0.25">
      <c r="A22" s="4">
        <v>3</v>
      </c>
      <c r="B22" s="35" t="s">
        <v>37</v>
      </c>
      <c r="C22" s="33" t="s">
        <v>30</v>
      </c>
      <c r="D22" s="22">
        <v>24000</v>
      </c>
      <c r="E22" s="28">
        <v>7.37</v>
      </c>
      <c r="F22" s="27">
        <v>7.52</v>
      </c>
      <c r="G22" s="32">
        <v>7.74</v>
      </c>
      <c r="H22" s="32">
        <f t="shared" si="5"/>
        <v>7.5433333333333339</v>
      </c>
      <c r="I22" s="33">
        <f t="shared" si="6"/>
        <v>3</v>
      </c>
      <c r="J22" s="33">
        <f t="shared" si="7"/>
        <v>0.18610033136277151</v>
      </c>
      <c r="K22" s="33">
        <f t="shared" si="8"/>
        <v>2.4670834913314827</v>
      </c>
      <c r="L22" s="33" t="str">
        <f t="shared" si="9"/>
        <v>ОДНОРОДНЫЕ</v>
      </c>
      <c r="M22" s="32">
        <f>D22*H22</f>
        <v>181040</v>
      </c>
      <c r="O22" s="14"/>
    </row>
    <row r="23" spans="1:15" s="31" customFormat="1" x14ac:dyDescent="0.25">
      <c r="A23" s="4">
        <v>4</v>
      </c>
      <c r="B23" s="35" t="s">
        <v>38</v>
      </c>
      <c r="C23" s="33" t="s">
        <v>30</v>
      </c>
      <c r="D23" s="22">
        <v>13600</v>
      </c>
      <c r="E23" s="28">
        <v>5.47</v>
      </c>
      <c r="F23" s="27">
        <v>5.58</v>
      </c>
      <c r="G23" s="32">
        <v>5.74</v>
      </c>
      <c r="H23" s="32">
        <f t="shared" si="5"/>
        <v>5.5966666666666667</v>
      </c>
      <c r="I23" s="33">
        <f t="shared" si="6"/>
        <v>3</v>
      </c>
      <c r="J23" s="33">
        <f t="shared" si="7"/>
        <v>0.13576941236277557</v>
      </c>
      <c r="K23" s="33">
        <f t="shared" si="8"/>
        <v>2.4258977789656146</v>
      </c>
      <c r="L23" s="33" t="str">
        <f t="shared" si="9"/>
        <v>ОДНОРОДНЫЕ</v>
      </c>
      <c r="M23" s="32">
        <f t="shared" ref="M23:M27" si="10">D23*H23</f>
        <v>76114.666666666672</v>
      </c>
      <c r="O23" s="14"/>
    </row>
    <row r="24" spans="1:15" s="31" customFormat="1" x14ac:dyDescent="0.25">
      <c r="A24" s="4">
        <v>5</v>
      </c>
      <c r="B24" s="35" t="s">
        <v>38</v>
      </c>
      <c r="C24" s="33" t="s">
        <v>30</v>
      </c>
      <c r="D24" s="22">
        <v>12000</v>
      </c>
      <c r="E24" s="28">
        <v>6.06</v>
      </c>
      <c r="F24" s="27">
        <v>6.18</v>
      </c>
      <c r="G24" s="32">
        <v>6.36</v>
      </c>
      <c r="H24" s="32">
        <f t="shared" si="5"/>
        <v>6.1999999999999993</v>
      </c>
      <c r="I24" s="33">
        <f t="shared" si="6"/>
        <v>3</v>
      </c>
      <c r="J24" s="33">
        <f t="shared" si="7"/>
        <v>0.15099668870541536</v>
      </c>
      <c r="K24" s="33">
        <f t="shared" si="8"/>
        <v>2.4354304629905705</v>
      </c>
      <c r="L24" s="33" t="str">
        <f t="shared" si="9"/>
        <v>ОДНОРОДНЫЕ</v>
      </c>
      <c r="M24" s="32">
        <f t="shared" si="10"/>
        <v>74399.999999999985</v>
      </c>
      <c r="O24" s="14"/>
    </row>
    <row r="25" spans="1:15" s="31" customFormat="1" ht="14.25" customHeight="1" x14ac:dyDescent="0.25">
      <c r="A25" s="4">
        <v>6</v>
      </c>
      <c r="B25" s="35" t="s">
        <v>39</v>
      </c>
      <c r="C25" s="33" t="s">
        <v>30</v>
      </c>
      <c r="D25" s="22">
        <v>5400</v>
      </c>
      <c r="E25" s="28">
        <v>41.39</v>
      </c>
      <c r="F25" s="27">
        <v>42.22</v>
      </c>
      <c r="G25" s="32">
        <v>43.46</v>
      </c>
      <c r="H25" s="32">
        <f t="shared" si="5"/>
        <v>42.356666666666662</v>
      </c>
      <c r="I25" s="33">
        <f t="shared" si="6"/>
        <v>3</v>
      </c>
      <c r="J25" s="33">
        <f t="shared" si="7"/>
        <v>1.0417453303631046</v>
      </c>
      <c r="K25" s="33">
        <f t="shared" si="8"/>
        <v>2.4594601330678478</v>
      </c>
      <c r="L25" s="33" t="str">
        <f t="shared" si="9"/>
        <v>ОДНОРОДНЫЕ</v>
      </c>
      <c r="M25" s="32">
        <f t="shared" si="10"/>
        <v>228725.99999999997</v>
      </c>
      <c r="O25" s="14"/>
    </row>
    <row r="26" spans="1:15" s="31" customFormat="1" x14ac:dyDescent="0.25">
      <c r="A26" s="4">
        <v>7</v>
      </c>
      <c r="B26" s="35" t="s">
        <v>28</v>
      </c>
      <c r="C26" s="33" t="s">
        <v>30</v>
      </c>
      <c r="D26" s="22">
        <v>57400</v>
      </c>
      <c r="E26" s="28">
        <v>5.72</v>
      </c>
      <c r="F26" s="27">
        <v>5.83</v>
      </c>
      <c r="G26" s="32">
        <v>6.01</v>
      </c>
      <c r="H26" s="32">
        <f t="shared" si="5"/>
        <v>5.8533333333333344</v>
      </c>
      <c r="I26" s="33">
        <f t="shared" si="6"/>
        <v>3</v>
      </c>
      <c r="J26" s="33">
        <f t="shared" si="7"/>
        <v>0.14640127503998498</v>
      </c>
      <c r="K26" s="33">
        <f t="shared" si="8"/>
        <v>2.50116073530726</v>
      </c>
      <c r="L26" s="33" t="str">
        <f t="shared" si="9"/>
        <v>ОДНОРОДНЫЕ</v>
      </c>
      <c r="M26" s="32">
        <f t="shared" si="10"/>
        <v>335981.33333333337</v>
      </c>
      <c r="O26" s="14"/>
    </row>
    <row r="27" spans="1:15" s="31" customFormat="1" ht="40.5" customHeight="1" x14ac:dyDescent="0.25">
      <c r="A27" s="4">
        <v>8</v>
      </c>
      <c r="B27" s="35" t="s">
        <v>40</v>
      </c>
      <c r="C27" s="33" t="s">
        <v>30</v>
      </c>
      <c r="D27" s="22">
        <v>12600</v>
      </c>
      <c r="E27" s="28">
        <v>21.79</v>
      </c>
      <c r="F27" s="27">
        <v>22.23</v>
      </c>
      <c r="G27" s="32">
        <v>22.88</v>
      </c>
      <c r="H27" s="32">
        <f t="shared" si="5"/>
        <v>22.299999999999997</v>
      </c>
      <c r="I27" s="33">
        <f t="shared" si="6"/>
        <v>3</v>
      </c>
      <c r="J27" s="33">
        <f t="shared" si="7"/>
        <v>0.54836119483420764</v>
      </c>
      <c r="K27" s="33">
        <f t="shared" si="8"/>
        <v>2.4590188109157296</v>
      </c>
      <c r="L27" s="33" t="str">
        <f t="shared" si="9"/>
        <v>ОДНОРОДНЫЕ</v>
      </c>
      <c r="M27" s="32">
        <f t="shared" si="10"/>
        <v>280979.99999999994</v>
      </c>
      <c r="O27" s="14"/>
    </row>
    <row r="28" spans="1:15" s="26" customFormat="1" ht="16.5" customHeight="1" x14ac:dyDescent="0.25">
      <c r="A28" s="4">
        <v>9</v>
      </c>
      <c r="B28" s="35" t="s">
        <v>41</v>
      </c>
      <c r="C28" s="33" t="s">
        <v>30</v>
      </c>
      <c r="D28" s="22">
        <v>30000</v>
      </c>
      <c r="E28" s="28">
        <v>7.55</v>
      </c>
      <c r="F28" s="27">
        <v>7.7</v>
      </c>
      <c r="G28" s="30">
        <v>7.93</v>
      </c>
      <c r="H28" s="30">
        <f t="shared" ref="H28" si="11">AVERAGE(E28:G28)</f>
        <v>7.7266666666666666</v>
      </c>
      <c r="I28" s="29">
        <f t="shared" ref="I28" si="12" xml:space="preserve"> COUNT(E28:G28)</f>
        <v>3</v>
      </c>
      <c r="J28" s="29">
        <f t="shared" ref="J28" si="13">STDEV(E28:G28)</f>
        <v>0.19139836293274115</v>
      </c>
      <c r="K28" s="29">
        <f t="shared" ref="K28" si="14">J28/H28*100</f>
        <v>2.4771142743667967</v>
      </c>
      <c r="L28" s="29" t="str">
        <f t="shared" ref="L28" si="15">IF(K28&lt;33,"ОДНОРОДНЫЕ","НЕОДНОРОДНЫЕ")</f>
        <v>ОДНОРОДНЫЕ</v>
      </c>
      <c r="M28" s="30">
        <f>D28*H28</f>
        <v>231800</v>
      </c>
      <c r="O28" s="14"/>
    </row>
    <row r="29" spans="1:15" s="24" customFormat="1" x14ac:dyDescent="0.25">
      <c r="A29" s="4">
        <v>10</v>
      </c>
      <c r="B29" s="35" t="s">
        <v>42</v>
      </c>
      <c r="C29" s="33" t="s">
        <v>30</v>
      </c>
      <c r="D29" s="22">
        <v>32800</v>
      </c>
      <c r="E29" s="9">
        <v>8.3000000000000007</v>
      </c>
      <c r="F29" s="5">
        <v>8.4700000000000006</v>
      </c>
      <c r="G29" s="25">
        <v>8.7200000000000006</v>
      </c>
      <c r="H29" s="25">
        <f t="shared" ref="H29:H34" si="16">AVERAGE(E29:G29)</f>
        <v>8.4966666666666679</v>
      </c>
      <c r="I29" s="23">
        <f t="shared" ref="I29:I34" si="17" xml:space="preserve"> COUNT(E29:G29)</f>
        <v>3</v>
      </c>
      <c r="J29" s="23">
        <f t="shared" ref="J29:J34" si="18">STDEV(E29:G29)</f>
        <v>0.21126602503321096</v>
      </c>
      <c r="K29" s="23">
        <f t="shared" ref="K29:K34" si="19">J29/H29*100</f>
        <v>2.4864577289118586</v>
      </c>
      <c r="L29" s="23" t="str">
        <f t="shared" ref="L29:L34" si="20">IF(K29&lt;33,"ОДНОРОДНЫЕ","НЕОДНОРОДНЫЕ")</f>
        <v>ОДНОРОДНЫЕ</v>
      </c>
      <c r="M29" s="25">
        <f>D29*H29</f>
        <v>278690.66666666669</v>
      </c>
      <c r="O29" s="14"/>
    </row>
    <row r="30" spans="1:15" s="24" customFormat="1" ht="16.5" customHeight="1" x14ac:dyDescent="0.25">
      <c r="A30" s="4">
        <v>11</v>
      </c>
      <c r="B30" s="35" t="s">
        <v>43</v>
      </c>
      <c r="C30" s="33" t="s">
        <v>30</v>
      </c>
      <c r="D30" s="22">
        <v>20000</v>
      </c>
      <c r="E30" s="9">
        <v>9.7799999999999994</v>
      </c>
      <c r="F30" s="5">
        <v>9.98</v>
      </c>
      <c r="G30" s="25">
        <v>10.27</v>
      </c>
      <c r="H30" s="25">
        <f t="shared" si="16"/>
        <v>10.01</v>
      </c>
      <c r="I30" s="23">
        <f t="shared" si="17"/>
        <v>3</v>
      </c>
      <c r="J30" s="23">
        <f t="shared" si="18"/>
        <v>0.24637369989509841</v>
      </c>
      <c r="K30" s="23">
        <f t="shared" si="19"/>
        <v>2.4612757232277565</v>
      </c>
      <c r="L30" s="23" t="str">
        <f t="shared" si="20"/>
        <v>ОДНОРОДНЫЕ</v>
      </c>
      <c r="M30" s="25">
        <f t="shared" ref="M30:M34" si="21">D30*H30</f>
        <v>200200</v>
      </c>
      <c r="O30" s="14"/>
    </row>
    <row r="31" spans="1:15" s="24" customFormat="1" x14ac:dyDescent="0.25">
      <c r="A31" s="4">
        <v>12</v>
      </c>
      <c r="B31" s="35" t="s">
        <v>44</v>
      </c>
      <c r="C31" s="33" t="s">
        <v>30</v>
      </c>
      <c r="D31" s="22">
        <v>10800</v>
      </c>
      <c r="E31" s="9">
        <v>12.24</v>
      </c>
      <c r="F31" s="5">
        <v>12.48</v>
      </c>
      <c r="G31" s="25">
        <v>12.85</v>
      </c>
      <c r="H31" s="25">
        <f t="shared" si="16"/>
        <v>12.523333333333333</v>
      </c>
      <c r="I31" s="23">
        <f t="shared" si="17"/>
        <v>3</v>
      </c>
      <c r="J31" s="23">
        <f t="shared" si="18"/>
        <v>0.30730007050655411</v>
      </c>
      <c r="K31" s="23">
        <f t="shared" si="19"/>
        <v>2.4538200998660162</v>
      </c>
      <c r="L31" s="23" t="str">
        <f t="shared" si="20"/>
        <v>ОДНОРОДНЫЕ</v>
      </c>
      <c r="M31" s="25">
        <f t="shared" si="21"/>
        <v>135252</v>
      </c>
      <c r="O31" s="14"/>
    </row>
    <row r="32" spans="1:15" s="24" customFormat="1" ht="17.25" customHeight="1" x14ac:dyDescent="0.25">
      <c r="A32" s="4">
        <v>13</v>
      </c>
      <c r="B32" s="35" t="s">
        <v>45</v>
      </c>
      <c r="C32" s="33" t="s">
        <v>30</v>
      </c>
      <c r="D32" s="22">
        <v>10000</v>
      </c>
      <c r="E32" s="9">
        <v>13.59</v>
      </c>
      <c r="F32" s="5">
        <v>13.86</v>
      </c>
      <c r="G32" s="25">
        <v>14.27</v>
      </c>
      <c r="H32" s="25">
        <f t="shared" si="16"/>
        <v>13.906666666666666</v>
      </c>
      <c r="I32" s="23">
        <f t="shared" si="17"/>
        <v>3</v>
      </c>
      <c r="J32" s="23">
        <f t="shared" si="18"/>
        <v>0.34239353576452525</v>
      </c>
      <c r="K32" s="23">
        <f t="shared" si="19"/>
        <v>2.4620819925541126</v>
      </c>
      <c r="L32" s="23" t="str">
        <f t="shared" si="20"/>
        <v>ОДНОРОДНЫЕ</v>
      </c>
      <c r="M32" s="25">
        <f t="shared" si="21"/>
        <v>139066.66666666666</v>
      </c>
      <c r="O32" s="14"/>
    </row>
    <row r="33" spans="1:15" s="24" customFormat="1" x14ac:dyDescent="0.25">
      <c r="A33" s="4">
        <v>14</v>
      </c>
      <c r="B33" s="35" t="s">
        <v>46</v>
      </c>
      <c r="C33" s="33" t="s">
        <v>30</v>
      </c>
      <c r="D33" s="22">
        <v>640</v>
      </c>
      <c r="E33" s="9">
        <v>98.04</v>
      </c>
      <c r="F33" s="5">
        <v>100</v>
      </c>
      <c r="G33" s="25">
        <v>102.94</v>
      </c>
      <c r="H33" s="25">
        <f t="shared" si="16"/>
        <v>100.32666666666667</v>
      </c>
      <c r="I33" s="23">
        <f t="shared" si="17"/>
        <v>3</v>
      </c>
      <c r="J33" s="23">
        <f t="shared" si="18"/>
        <v>2.4662792488551073</v>
      </c>
      <c r="K33" s="23">
        <f t="shared" si="19"/>
        <v>2.4582489688900666</v>
      </c>
      <c r="L33" s="23" t="str">
        <f t="shared" si="20"/>
        <v>ОДНОРОДНЫЕ</v>
      </c>
      <c r="M33" s="25">
        <f t="shared" si="21"/>
        <v>64209.066666666666</v>
      </c>
      <c r="O33" s="14"/>
    </row>
    <row r="34" spans="1:15" s="24" customFormat="1" x14ac:dyDescent="0.25">
      <c r="A34" s="4">
        <v>15</v>
      </c>
      <c r="B34" s="35" t="s">
        <v>29</v>
      </c>
      <c r="C34" s="33" t="s">
        <v>31</v>
      </c>
      <c r="D34" s="22">
        <v>50</v>
      </c>
      <c r="E34" s="9">
        <v>1051.5999999999999</v>
      </c>
      <c r="F34" s="5">
        <v>1072.6300000000001</v>
      </c>
      <c r="G34" s="25">
        <v>1104.18</v>
      </c>
      <c r="H34" s="25">
        <f t="shared" si="16"/>
        <v>1076.1366666666665</v>
      </c>
      <c r="I34" s="23">
        <f t="shared" si="17"/>
        <v>3</v>
      </c>
      <c r="J34" s="23">
        <f t="shared" si="18"/>
        <v>26.464818785197398</v>
      </c>
      <c r="K34" s="23">
        <f t="shared" si="19"/>
        <v>2.4592432917625766</v>
      </c>
      <c r="L34" s="23" t="str">
        <f t="shared" si="20"/>
        <v>ОДНОРОДНЫЕ</v>
      </c>
      <c r="M34" s="25">
        <f t="shared" si="21"/>
        <v>53806.833333333328</v>
      </c>
      <c r="O34" s="14"/>
    </row>
    <row r="35" spans="1:15" x14ac:dyDescent="0.25">
      <c r="A35" s="4"/>
      <c r="B35" s="11"/>
      <c r="C35" s="10"/>
      <c r="D35" s="6"/>
      <c r="E35" s="20">
        <f>SUMPRODUCT($D$20:$D$34,E20:E34)</f>
        <v>2586037.6</v>
      </c>
      <c r="F35" s="34">
        <f t="shared" ref="F35:G35" si="22">SUMPRODUCT($D$20:$D$34,F20:F34)</f>
        <v>2637847.5</v>
      </c>
      <c r="G35" s="34">
        <f t="shared" si="22"/>
        <v>2715876.6</v>
      </c>
      <c r="H35" s="20"/>
      <c r="I35" s="17"/>
      <c r="J35" s="17"/>
      <c r="K35" s="17"/>
      <c r="L35" s="17"/>
      <c r="M35" s="3">
        <f>SUM(M20:M34)</f>
        <v>2646587.2333333339</v>
      </c>
    </row>
    <row r="37" spans="1:15" x14ac:dyDescent="0.25">
      <c r="A37" s="44" t="s">
        <v>20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5" x14ac:dyDescent="0.25">
      <c r="A38" s="45" t="s">
        <v>19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</row>
    <row r="39" spans="1:15" ht="15" customHeight="1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</row>
    <row r="40" spans="1:15" s="8" customFormat="1" ht="31.5" customHeight="1" x14ac:dyDescent="0.25">
      <c r="A40" s="40" t="s">
        <v>34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7"/>
      <c r="O40" s="7"/>
    </row>
    <row r="42" spans="1:15" x14ac:dyDescent="0.25">
      <c r="J42" s="14"/>
    </row>
    <row r="46" spans="1:15" x14ac:dyDescent="0.25">
      <c r="L46" s="14"/>
    </row>
  </sheetData>
  <mergeCells count="18">
    <mergeCell ref="L18:L19"/>
    <mergeCell ref="A18:A19"/>
    <mergeCell ref="G3:M3"/>
    <mergeCell ref="B18:B19"/>
    <mergeCell ref="C18:D18"/>
    <mergeCell ref="A40:M40"/>
    <mergeCell ref="A39:M39"/>
    <mergeCell ref="J12:K12"/>
    <mergeCell ref="B14:L14"/>
    <mergeCell ref="A37:M37"/>
    <mergeCell ref="A38:M38"/>
    <mergeCell ref="M18:M19"/>
    <mergeCell ref="A17:B17"/>
    <mergeCell ref="C17:D17"/>
    <mergeCell ref="H18:H19"/>
    <mergeCell ref="I18:I19"/>
    <mergeCell ref="J18:J19"/>
    <mergeCell ref="K18:K19"/>
  </mergeCells>
  <conditionalFormatting sqref="L28:L35">
    <cfRule type="containsText" dxfId="17" priority="22" operator="containsText" text="НЕ">
      <formula>NOT(ISERROR(SEARCH("НЕ",L28)))</formula>
    </cfRule>
    <cfRule type="containsText" dxfId="16" priority="23" operator="containsText" text="ОДНОРОДНЫЕ">
      <formula>NOT(ISERROR(SEARCH("ОДНОРОДНЫЕ",L28)))</formula>
    </cfRule>
    <cfRule type="containsText" dxfId="15" priority="24" operator="containsText" text="НЕОДНОРОДНЫЕ">
      <formula>NOT(ISERROR(SEARCH("НЕОДНОРОДНЫЕ",L28)))</formula>
    </cfRule>
  </conditionalFormatting>
  <conditionalFormatting sqref="L28:L35">
    <cfRule type="containsText" dxfId="14" priority="19" operator="containsText" text="НЕОДНОРОДНЫЕ">
      <formula>NOT(ISERROR(SEARCH("НЕОДНОРОДНЫЕ",L28)))</formula>
    </cfRule>
    <cfRule type="containsText" dxfId="13" priority="20" operator="containsText" text="ОДНОРОДНЫЕ">
      <formula>NOT(ISERROR(SEARCH("ОДНОРОДНЫЕ",L28)))</formula>
    </cfRule>
    <cfRule type="containsText" dxfId="12" priority="21" operator="containsText" text="НЕОДНОРОДНЫЕ">
      <formula>NOT(ISERROR(SEARCH("НЕОДНОРОДНЫЕ",L28)))</formula>
    </cfRule>
  </conditionalFormatting>
  <conditionalFormatting sqref="L21:L27">
    <cfRule type="containsText" dxfId="11" priority="10" operator="containsText" text="НЕ">
      <formula>NOT(ISERROR(SEARCH("НЕ",L21)))</formula>
    </cfRule>
    <cfRule type="containsText" dxfId="10" priority="11" operator="containsText" text="ОДНОРОДНЫЕ">
      <formula>NOT(ISERROR(SEARCH("ОДНОРОДНЫЕ",L21)))</formula>
    </cfRule>
    <cfRule type="containsText" dxfId="9" priority="12" operator="containsText" text="НЕОДНОРОДНЫЕ">
      <formula>NOT(ISERROR(SEARCH("НЕОДНОРОДНЫЕ",L21)))</formula>
    </cfRule>
  </conditionalFormatting>
  <conditionalFormatting sqref="L21:L27">
    <cfRule type="containsText" dxfId="8" priority="7" operator="containsText" text="НЕОДНОРОДНЫЕ">
      <formula>NOT(ISERROR(SEARCH("НЕОДНОРОДНЫЕ",L21)))</formula>
    </cfRule>
    <cfRule type="containsText" dxfId="7" priority="8" operator="containsText" text="ОДНОРОДНЫЕ">
      <formula>NOT(ISERROR(SEARCH("ОДНОРОДНЫЕ",L21)))</formula>
    </cfRule>
    <cfRule type="containsText" dxfId="6" priority="9" operator="containsText" text="НЕОДНОРОДНЫЕ">
      <formula>NOT(ISERROR(SEARCH("НЕОДНОРОДНЫЕ",L21)))</formula>
    </cfRule>
  </conditionalFormatting>
  <conditionalFormatting sqref="L20">
    <cfRule type="containsText" dxfId="5" priority="4" operator="containsText" text="НЕ">
      <formula>NOT(ISERROR(SEARCH("НЕ",L20)))</formula>
    </cfRule>
    <cfRule type="containsText" dxfId="4" priority="5" operator="containsText" text="ОДНОРОДНЫЕ">
      <formula>NOT(ISERROR(SEARCH("ОДНОРОДНЫЕ",L20)))</formula>
    </cfRule>
    <cfRule type="containsText" dxfId="3" priority="6" operator="containsText" text="НЕОДНОРОДНЫЕ">
      <formula>NOT(ISERROR(SEARCH("НЕОДНОРОДНЫЕ",L20)))</formula>
    </cfRule>
  </conditionalFormatting>
  <conditionalFormatting sqref="L20">
    <cfRule type="containsText" dxfId="2" priority="1" operator="containsText" text="НЕОДНОРОДНЫЕ">
      <formula>NOT(ISERROR(SEARCH("НЕОДНОРОДНЫЕ",L20)))</formula>
    </cfRule>
    <cfRule type="containsText" dxfId="1" priority="2" operator="containsText" text="ОДНОРОДНЫЕ">
      <formula>NOT(ISERROR(SEARCH("ОДНОРОДНЫЕ",L20)))</formula>
    </cfRule>
    <cfRule type="containsText" dxfId="0" priority="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2023-10-31T06:50:24Z</dcterms:modified>
</cp:coreProperties>
</file>