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2" i="1" l="1"/>
  <c r="H22" i="1" l="1"/>
  <c r="M22" i="1" s="1"/>
  <c r="I22" i="1"/>
  <c r="J22" i="1"/>
  <c r="K22" i="1" s="1"/>
  <c r="L22" i="1" s="1"/>
  <c r="H23" i="1"/>
  <c r="M23" i="1" s="1"/>
  <c r="I23" i="1"/>
  <c r="J23" i="1"/>
  <c r="K23" i="1" l="1"/>
  <c r="L23" i="1" s="1"/>
  <c r="H24" i="1"/>
  <c r="M24" i="1" s="1"/>
  <c r="I24" i="1"/>
  <c r="J24" i="1"/>
  <c r="K24" i="1" s="1"/>
  <c r="L24" i="1" s="1"/>
  <c r="E26" i="1"/>
  <c r="H20" i="1" l="1"/>
  <c r="M20" i="1" s="1"/>
  <c r="I20" i="1"/>
  <c r="J20" i="1"/>
  <c r="F26" i="1"/>
  <c r="G26" i="1"/>
  <c r="C17" i="1" s="1"/>
  <c r="K20" i="1" l="1"/>
  <c r="L20" i="1" s="1"/>
  <c r="H21" i="1"/>
  <c r="M21" i="1" s="1"/>
  <c r="I21" i="1"/>
  <c r="J21" i="1"/>
  <c r="H25" i="1"/>
  <c r="M25" i="1" s="1"/>
  <c r="I25" i="1"/>
  <c r="J25" i="1"/>
  <c r="M26" i="1" l="1"/>
  <c r="K25" i="1"/>
  <c r="L25" i="1" s="1"/>
  <c r="K21" i="1"/>
  <c r="L21" i="1" s="1"/>
</calcChain>
</file>

<file path=xl/sharedStrings.xml><?xml version="1.0" encoding="utf-8"?>
<sst xmlns="http://schemas.openxmlformats.org/spreadsheetml/2006/main" count="48" uniqueCount="42">
  <si>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</si>
  <si>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</si>
  <si>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</si>
  <si>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</si>
  <si>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</si>
  <si>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</si>
  <si>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</si>
  <si>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</si>
  <si>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</si>
  <si>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</si>
  <si>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</si>
  <si>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</si>
  <si>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</si>
  <si>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</si>
  <si>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</si>
  <si>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</si>
  <si>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</si>
  <si>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</si>
  <si>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</si>
  <si>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</si>
  <si>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</si>
  <si>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</si>
  <si>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</si>
  <si>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</si>
  <si>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</si>
  <si>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</si>
  <si>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</si>
  <si>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</si>
  <si>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Шт.</t>
  </si>
  <si>
    <t>№ 216-23</t>
  </si>
  <si>
    <t>на поставку реагентов и расходных материалов для автоматического коагулометра АК-37</t>
  </si>
  <si>
    <t>Набор реагентов для определения активированного парциального тромбопластинового времени</t>
  </si>
  <si>
    <t>Набор реагентов для определения концентрации фибриногена</t>
  </si>
  <si>
    <t>Реагент  для определения протромбинового времени (Техпластин-тест)</t>
  </si>
  <si>
    <t>Калибровочная плазма (АК калибратор)</t>
  </si>
  <si>
    <t>Набор калибраторов для определения концентрации фибриногена  (Фибриноген-калибратор)</t>
  </si>
  <si>
    <t>Кювета одноразовая</t>
  </si>
  <si>
    <t>Набор</t>
  </si>
  <si>
    <t>вх. № 3488-09/23 от 01.09.2023</t>
  </si>
  <si>
    <t>вх. № 3489-09/23 от 01.09.2023</t>
  </si>
  <si>
    <t>вх. № 3490-09/23 от 01.09.2023</t>
  </si>
  <si>
    <t>Исходя из имеющегося у Заказчика объёма финансового обеспечения для осуществления закупки НМЦД устанавливается в размере 860633,73 руб. (восемьсот шестьдесят тысяч шестьсот тридцать три рубля семьдесят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</si>
</sst>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D20" sqref="D20:D25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7.85546875" style="19" bestFit="1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E3" s="55" t="s">
        <v>30</v>
      </c>
      <c r="F3" s="55"/>
      <c r="G3" s="55"/>
      <c r="H3" s="55"/>
      <c r="I3" s="55"/>
      <c r="J3" s="55"/>
      <c r="K3" s="55"/>
      <c r="L3" s="55"/>
      <c r="M3" s="55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29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3" t="s">
        <v>17</v>
      </c>
      <c r="K12" s="43"/>
      <c r="M12" s="1" t="s">
        <v>15</v>
      </c>
    </row>
    <row r="14" spans="2:13" x14ac:dyDescent="0.25">
      <c r="B14" s="43" t="s">
        <v>16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5" ht="54.6" customHeight="1" x14ac:dyDescent="0.25">
      <c r="A17" s="47" t="s">
        <v>11</v>
      </c>
      <c r="B17" s="48"/>
      <c r="C17" s="49">
        <f>G26</f>
        <v>860633.7300000001</v>
      </c>
      <c r="D17" s="50"/>
      <c r="E17" s="31" t="s">
        <v>38</v>
      </c>
      <c r="F17" s="31" t="s">
        <v>39</v>
      </c>
      <c r="G17" s="31" t="s">
        <v>40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53" t="s">
        <v>0</v>
      </c>
      <c r="B18" s="53" t="s">
        <v>1</v>
      </c>
      <c r="C18" s="53" t="s">
        <v>2</v>
      </c>
      <c r="D18" s="53"/>
      <c r="E18" s="20" t="s">
        <v>25</v>
      </c>
      <c r="F18" s="20" t="s">
        <v>26</v>
      </c>
      <c r="G18" s="20" t="s">
        <v>27</v>
      </c>
      <c r="H18" s="51" t="s">
        <v>12</v>
      </c>
      <c r="I18" s="53" t="s">
        <v>8</v>
      </c>
      <c r="J18" s="53" t="s">
        <v>9</v>
      </c>
      <c r="K18" s="53" t="s">
        <v>10</v>
      </c>
      <c r="L18" s="53" t="s">
        <v>6</v>
      </c>
      <c r="M18" s="46" t="s">
        <v>7</v>
      </c>
    </row>
    <row r="19" spans="1:15" x14ac:dyDescent="0.25">
      <c r="A19" s="54"/>
      <c r="B19" s="54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52"/>
      <c r="I19" s="53"/>
      <c r="J19" s="53"/>
      <c r="K19" s="53"/>
      <c r="L19" s="53"/>
      <c r="M19" s="46"/>
    </row>
    <row r="20" spans="1:15" s="26" customFormat="1" ht="45" x14ac:dyDescent="0.25">
      <c r="A20" s="4">
        <v>1</v>
      </c>
      <c r="B20" s="38" t="s">
        <v>31</v>
      </c>
      <c r="C20" s="37" t="s">
        <v>37</v>
      </c>
      <c r="D20" s="22">
        <v>15</v>
      </c>
      <c r="E20" s="28">
        <v>4900</v>
      </c>
      <c r="F20" s="27">
        <v>4850</v>
      </c>
      <c r="G20" s="30">
        <v>4827.8999999999996</v>
      </c>
      <c r="H20" s="30">
        <f t="shared" ref="H20" si="0">AVERAGE(E20:G20)</f>
        <v>4859.3</v>
      </c>
      <c r="I20" s="29">
        <f t="shared" ref="I20" si="1" xml:space="preserve"> COUNT(E20:G20)</f>
        <v>3</v>
      </c>
      <c r="J20" s="29">
        <f t="shared" ref="J20" si="2">STDEV(E20:G20)</f>
        <v>36.938733058945203</v>
      </c>
      <c r="K20" s="29">
        <f t="shared" ref="K20" si="3">J20/H20*100</f>
        <v>0.76016572467115018</v>
      </c>
      <c r="L20" s="29" t="str">
        <f t="shared" ref="L20" si="4">IF(K20&lt;33,"ОДНОРОДНЫЕ","НЕОДНОРОДНЫЕ")</f>
        <v>ОДНОРОДНЫЕ</v>
      </c>
      <c r="M20" s="30">
        <f>D20*H20</f>
        <v>72889.5</v>
      </c>
    </row>
    <row r="21" spans="1:15" s="24" customFormat="1" ht="30" x14ac:dyDescent="0.25">
      <c r="A21" s="4">
        <v>2</v>
      </c>
      <c r="B21" s="38" t="s">
        <v>32</v>
      </c>
      <c r="C21" s="37" t="s">
        <v>37</v>
      </c>
      <c r="D21" s="22">
        <v>25</v>
      </c>
      <c r="E21" s="9">
        <v>13300</v>
      </c>
      <c r="F21" s="5">
        <v>13250</v>
      </c>
      <c r="G21" s="25">
        <v>13226.73</v>
      </c>
      <c r="H21" s="25">
        <f t="shared" ref="H21:H25" si="5">AVERAGE(E21:G21)</f>
        <v>13258.909999999998</v>
      </c>
      <c r="I21" s="23">
        <f t="shared" ref="I21:I25" si="6" xml:space="preserve"> COUNT(E21:G21)</f>
        <v>3</v>
      </c>
      <c r="J21" s="23">
        <f t="shared" ref="J21:J25" si="7">STDEV(E21:G21)</f>
        <v>37.438807406219738</v>
      </c>
      <c r="K21" s="23">
        <f t="shared" ref="K21:K25" si="8">J21/H21*100</f>
        <v>0.28236715843323273</v>
      </c>
      <c r="L21" s="23" t="str">
        <f t="shared" ref="L21:L25" si="9">IF(K21&lt;33,"ОДНОРОДНЫЕ","НЕОДНОРОДНЫЕ")</f>
        <v>ОДНОРОДНЫЕ</v>
      </c>
      <c r="M21" s="25">
        <f>D21*H21</f>
        <v>331472.74999999994</v>
      </c>
    </row>
    <row r="22" spans="1:15" s="35" customFormat="1" ht="30" x14ac:dyDescent="0.25">
      <c r="A22" s="4">
        <v>3</v>
      </c>
      <c r="B22" s="38" t="s">
        <v>33</v>
      </c>
      <c r="C22" s="37" t="s">
        <v>37</v>
      </c>
      <c r="D22" s="22">
        <v>25</v>
      </c>
      <c r="E22" s="28">
        <v>6700</v>
      </c>
      <c r="F22" s="27">
        <v>6650</v>
      </c>
      <c r="G22" s="36">
        <v>6604.73</v>
      </c>
      <c r="H22" s="36">
        <f t="shared" ref="H22:H23" si="10">AVERAGE(E22:G22)</f>
        <v>6651.5766666666668</v>
      </c>
      <c r="I22" s="37">
        <f t="shared" ref="I22:I23" si="11" xml:space="preserve"> COUNT(E22:G22)</f>
        <v>3</v>
      </c>
      <c r="J22" s="37">
        <f t="shared" ref="J22:J23" si="12">STDEV(E22:G22)</f>
        <v>47.654565713406235</v>
      </c>
      <c r="K22" s="37">
        <f t="shared" ref="K22:K23" si="13">J22/H22*100</f>
        <v>0.71644014797603728</v>
      </c>
      <c r="L22" s="37" t="str">
        <f t="shared" ref="L22:L23" si="14">IF(K22&lt;33,"ОДНОРОДНЫЕ","НЕОДНОРОДНЫЕ")</f>
        <v>ОДНОРОДНЫЕ</v>
      </c>
      <c r="M22" s="36">
        <f t="shared" ref="M22:M23" si="15">D22*H22</f>
        <v>166289.41666666666</v>
      </c>
    </row>
    <row r="23" spans="1:15" s="35" customFormat="1" x14ac:dyDescent="0.25">
      <c r="A23" s="4">
        <v>4</v>
      </c>
      <c r="B23" s="38" t="s">
        <v>34</v>
      </c>
      <c r="C23" s="37" t="s">
        <v>37</v>
      </c>
      <c r="D23" s="22">
        <v>1</v>
      </c>
      <c r="E23" s="28">
        <v>17600</v>
      </c>
      <c r="F23" s="27">
        <v>17500</v>
      </c>
      <c r="G23" s="36">
        <v>17469.43</v>
      </c>
      <c r="H23" s="36">
        <f t="shared" si="10"/>
        <v>17523.143333333333</v>
      </c>
      <c r="I23" s="37">
        <f t="shared" si="11"/>
        <v>3</v>
      </c>
      <c r="J23" s="37">
        <f t="shared" si="12"/>
        <v>68.292324849380535</v>
      </c>
      <c r="K23" s="37">
        <f t="shared" si="13"/>
        <v>0.38972645232817171</v>
      </c>
      <c r="L23" s="37" t="str">
        <f t="shared" si="14"/>
        <v>ОДНОРОДНЫЕ</v>
      </c>
      <c r="M23" s="36">
        <f t="shared" si="15"/>
        <v>17523.143333333333</v>
      </c>
    </row>
    <row r="24" spans="1:15" s="33" customFormat="1" ht="45" x14ac:dyDescent="0.25">
      <c r="A24" s="4">
        <v>5</v>
      </c>
      <c r="B24" s="38" t="s">
        <v>35</v>
      </c>
      <c r="C24" s="37" t="s">
        <v>37</v>
      </c>
      <c r="D24" s="22">
        <v>1</v>
      </c>
      <c r="E24" s="28">
        <v>5500</v>
      </c>
      <c r="F24" s="27">
        <v>5480</v>
      </c>
      <c r="G24" s="34">
        <v>5459.3</v>
      </c>
      <c r="H24" s="34">
        <f t="shared" ref="H24" si="16">AVERAGE(E24:G24)</f>
        <v>5479.7666666666664</v>
      </c>
      <c r="I24" s="32">
        <f t="shared" ref="I24" si="17" xml:space="preserve"> COUNT(E24:G24)</f>
        <v>3</v>
      </c>
      <c r="J24" s="32">
        <f t="shared" ref="J24" si="18">STDEV(E24:G24)</f>
        <v>20.351003251273134</v>
      </c>
      <c r="K24" s="32">
        <f t="shared" ref="K24" si="19">J24/H24*100</f>
        <v>0.37138448567651544</v>
      </c>
      <c r="L24" s="32" t="str">
        <f t="shared" ref="L24" si="20">IF(K24&lt;33,"ОДНОРОДНЫЕ","НЕОДНОРОДНЫЕ")</f>
        <v>ОДНОРОДНЫЕ</v>
      </c>
      <c r="M24" s="34">
        <f t="shared" ref="M24" si="21">D24*H24</f>
        <v>5479.7666666666664</v>
      </c>
    </row>
    <row r="25" spans="1:15" s="24" customFormat="1" x14ac:dyDescent="0.25">
      <c r="A25" s="4">
        <v>6</v>
      </c>
      <c r="B25" s="38" t="s">
        <v>36</v>
      </c>
      <c r="C25" s="37" t="s">
        <v>28</v>
      </c>
      <c r="D25" s="39">
        <v>10000</v>
      </c>
      <c r="E25" s="9">
        <v>27.8</v>
      </c>
      <c r="F25" s="5">
        <v>27.5</v>
      </c>
      <c r="G25" s="25">
        <v>26.95</v>
      </c>
      <c r="H25" s="25">
        <f t="shared" si="5"/>
        <v>27.416666666666668</v>
      </c>
      <c r="I25" s="23">
        <f t="shared" si="6"/>
        <v>3</v>
      </c>
      <c r="J25" s="23">
        <f t="shared" si="7"/>
        <v>0.4310839052125861</v>
      </c>
      <c r="K25" s="23">
        <f t="shared" si="8"/>
        <v>1.572342511413688</v>
      </c>
      <c r="L25" s="23" t="str">
        <f t="shared" si="9"/>
        <v>ОДНОРОДНЫЕ</v>
      </c>
      <c r="M25" s="25">
        <f t="shared" ref="M25" si="22">D25*H25</f>
        <v>274166.66666666669</v>
      </c>
    </row>
    <row r="26" spans="1:15" x14ac:dyDescent="0.25">
      <c r="A26" s="4"/>
      <c r="B26" s="11"/>
      <c r="C26" s="10"/>
      <c r="D26" s="6"/>
      <c r="E26" s="20">
        <f>SUMPRODUCT($D$20:$D$25,E20:E25)</f>
        <v>874600</v>
      </c>
      <c r="F26" s="30">
        <f>SUMPRODUCT($D$20:$D$25,F20:F25)</f>
        <v>868230</v>
      </c>
      <c r="G26" s="30">
        <f>SUMPRODUCT($D$20:$D$25,G20:G25)</f>
        <v>860633.7300000001</v>
      </c>
      <c r="H26" s="20"/>
      <c r="I26" s="17"/>
      <c r="J26" s="17"/>
      <c r="K26" s="17"/>
      <c r="L26" s="17"/>
      <c r="M26" s="3">
        <f>SUM(M20:M25)</f>
        <v>867821.2433333334</v>
      </c>
    </row>
    <row r="28" spans="1:15" x14ac:dyDescent="0.25">
      <c r="A28" s="44" t="s">
        <v>20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5" x14ac:dyDescent="0.25">
      <c r="A29" s="45" t="s">
        <v>19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5" ht="1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5" s="8" customFormat="1" ht="38.25" customHeight="1" x14ac:dyDescent="0.25">
      <c r="A31" s="40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7"/>
      <c r="O31" s="7"/>
    </row>
    <row r="32" spans="1:15" x14ac:dyDescent="0.25">
      <c r="I32" s="19">
        <f>G26*0.03</f>
        <v>25819.011900000001</v>
      </c>
    </row>
    <row r="33" spans="10:12" x14ac:dyDescent="0.25">
      <c r="J33" s="14"/>
    </row>
    <row r="37" spans="10:12" x14ac:dyDescent="0.25">
      <c r="L37" s="14"/>
    </row>
  </sheetData>
  <mergeCells count="18">
    <mergeCell ref="C18:D18"/>
    <mergeCell ref="E3:M3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0:L2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2023-09-13T00:06:57Z</dcterms:modified>
</cp:coreProperties>
</file>