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H22" i="1"/>
  <c r="M22" i="1" s="1"/>
  <c r="I22" i="1"/>
  <c r="J22" i="1"/>
  <c r="K22" i="1" s="1"/>
  <c r="L22" i="1" s="1"/>
  <c r="E24" i="1"/>
  <c r="H20" i="1" l="1"/>
  <c r="M20" i="1" s="1"/>
  <c r="I20" i="1"/>
  <c r="J20" i="1"/>
  <c r="F24" i="1"/>
  <c r="G24" i="1"/>
  <c r="K20" i="1" l="1"/>
  <c r="L20" i="1" s="1"/>
  <c r="H21" i="1"/>
  <c r="M21" i="1" s="1"/>
  <c r="I21" i="1"/>
  <c r="J21" i="1"/>
  <c r="H23" i="1"/>
  <c r="M23" i="1" s="1"/>
  <c r="I23" i="1"/>
  <c r="J23" i="1"/>
  <c r="M24" i="1" l="1"/>
  <c r="K23" i="1"/>
  <c r="L23" i="1" s="1"/>
  <c r="K21" i="1"/>
  <c r="L21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<sst xmlns="http://schemas.openxmlformats.org/spreadsheetml/2006/main" count="44" uniqueCount="40">
  <si>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</si>
  <si>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</si>
  <si>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</si>
  <si>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</si>
  <si>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</si>
  <si>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</si>
  <si>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</si>
  <si>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</si>
  <si>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</si>
  <si>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</si>
  <si>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</si>
  <si>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</si>
  <si>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</si>
  <si>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</si>
  <si>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</si>
  <si>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</si>
  <si>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</si>
  <si>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</si>
  <si>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</si>
  <si>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</si>
  <si>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</si>
  <si>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</si>
  <si>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</si>
  <si>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</si>
  <si>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</si>
  <si>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</si>
  <si>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</si>
  <si>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</si>
  <si>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215-23</t>
  </si>
  <si>
    <t>на поставку расходных материалов для автоматического анализатора газов и электролитов крови OPTI CCA-TS</t>
  </si>
  <si>
    <t>Исходя из имеющегося у Заказчика объёма финансового обеспечения для осуществления закупки НМЦД устанавливается в размере 721500 руб. (семьсот двадцать одна тысяча пятьсот рублей 00 копеек)</t>
  </si>
  <si>
    <t>Флакон с газом</t>
  </si>
  <si>
    <t>Референсные кассеты, уровень 1</t>
  </si>
  <si>
    <t>Измерительные кассеты типа E-Ca</t>
  </si>
  <si>
    <t>Референсные кассеты, уровень 3</t>
  </si>
  <si>
    <t>Шт.</t>
  </si>
  <si>
    <t>Упак.</t>
  </si>
  <si>
    <t>вх. № 3485-09/23 от 01.09.2023</t>
  </si>
  <si>
    <t>вх. № 3484-09/23 от 01.09.2023</t>
  </si>
  <si>
    <t>вх. № 3483-09/23 от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</si>
</sst>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H34" sqref="H34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7.85546875" style="19" bestFit="1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1" t="s">
        <v>17</v>
      </c>
      <c r="K12" s="41"/>
      <c r="M12" s="1" t="s">
        <v>15</v>
      </c>
    </row>
    <row r="14" spans="2:13" x14ac:dyDescent="0.25">
      <c r="B14" s="41" t="s">
        <v>16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2:13" hidden="1" x14ac:dyDescent="0.25"/>
    <row r="17" spans="1:15" ht="54.6" customHeight="1" x14ac:dyDescent="0.25">
      <c r="A17" s="45" t="s">
        <v>11</v>
      </c>
      <c r="B17" s="46"/>
      <c r="C17" s="47">
        <f>G24</f>
        <v>721500</v>
      </c>
      <c r="D17" s="48"/>
      <c r="E17" s="31" t="s">
        <v>37</v>
      </c>
      <c r="F17" s="31" t="s">
        <v>38</v>
      </c>
      <c r="G17" s="31" t="s">
        <v>39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35" t="s">
        <v>0</v>
      </c>
      <c r="B18" s="35" t="s">
        <v>1</v>
      </c>
      <c r="C18" s="35" t="s">
        <v>2</v>
      </c>
      <c r="D18" s="35"/>
      <c r="E18" s="20" t="s">
        <v>25</v>
      </c>
      <c r="F18" s="20" t="s">
        <v>26</v>
      </c>
      <c r="G18" s="20" t="s">
        <v>27</v>
      </c>
      <c r="H18" s="49" t="s">
        <v>12</v>
      </c>
      <c r="I18" s="35" t="s">
        <v>8</v>
      </c>
      <c r="J18" s="35" t="s">
        <v>9</v>
      </c>
      <c r="K18" s="35" t="s">
        <v>10</v>
      </c>
      <c r="L18" s="35" t="s">
        <v>6</v>
      </c>
      <c r="M18" s="44" t="s">
        <v>7</v>
      </c>
    </row>
    <row r="19" spans="1:15" x14ac:dyDescent="0.25">
      <c r="A19" s="36"/>
      <c r="B19" s="36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50"/>
      <c r="I19" s="35"/>
      <c r="J19" s="35"/>
      <c r="K19" s="35"/>
      <c r="L19" s="35"/>
      <c r="M19" s="44"/>
    </row>
    <row r="20" spans="1:15" s="26" customFormat="1" x14ac:dyDescent="0.25">
      <c r="A20" s="4">
        <v>1</v>
      </c>
      <c r="B20" s="51" t="s">
        <v>31</v>
      </c>
      <c r="C20" s="32" t="s">
        <v>35</v>
      </c>
      <c r="D20" s="22">
        <v>3</v>
      </c>
      <c r="E20" s="28">
        <v>21769</v>
      </c>
      <c r="F20" s="27">
        <v>22000</v>
      </c>
      <c r="G20" s="30">
        <v>21700</v>
      </c>
      <c r="H20" s="30">
        <f t="shared" ref="H20" si="0">AVERAGE(E20:G20)</f>
        <v>21823</v>
      </c>
      <c r="I20" s="29">
        <f t="shared" ref="I20" si="1" xml:space="preserve"> COUNT(E20:G20)</f>
        <v>3</v>
      </c>
      <c r="J20" s="29">
        <f t="shared" ref="J20" si="2">STDEV(E20:G20)</f>
        <v>157.12097250208197</v>
      </c>
      <c r="K20" s="29">
        <f t="shared" ref="K20" si="3">J20/H20*100</f>
        <v>0.71997879531724318</v>
      </c>
      <c r="L20" s="29" t="str">
        <f t="shared" ref="L20" si="4">IF(K20&lt;33,"ОДНОРОДНЫЕ","НЕОДНОРОДНЫЕ")</f>
        <v>ОДНОРОДНЫЕ</v>
      </c>
      <c r="M20" s="30">
        <f>D20*H20</f>
        <v>65469</v>
      </c>
    </row>
    <row r="21" spans="1:15" s="24" customFormat="1" x14ac:dyDescent="0.25">
      <c r="A21" s="4">
        <v>2</v>
      </c>
      <c r="B21" s="51" t="s">
        <v>33</v>
      </c>
      <c r="C21" s="32" t="s">
        <v>36</v>
      </c>
      <c r="D21" s="22">
        <v>12</v>
      </c>
      <c r="E21" s="9">
        <v>52778</v>
      </c>
      <c r="F21" s="5">
        <v>52900</v>
      </c>
      <c r="G21" s="25">
        <v>52700</v>
      </c>
      <c r="H21" s="25">
        <f t="shared" ref="H21:H23" si="5">AVERAGE(E21:G21)</f>
        <v>52792.666666666664</v>
      </c>
      <c r="I21" s="23">
        <f t="shared" ref="I21:I23" si="6" xml:space="preserve"> COUNT(E21:G21)</f>
        <v>3</v>
      </c>
      <c r="J21" s="23">
        <f t="shared" ref="J21:J23" si="7">STDEV(E21:G21)</f>
        <v>100.80343909477163</v>
      </c>
      <c r="K21" s="23">
        <f t="shared" ref="K21:K23" si="8">J21/H21*100</f>
        <v>0.19094212408561476</v>
      </c>
      <c r="L21" s="23" t="str">
        <f t="shared" ref="L21:L23" si="9">IF(K21&lt;33,"ОДНОРОДНЫЕ","НЕОДНОРОДНЫЕ")</f>
        <v>ОДНОРОДНЫЕ</v>
      </c>
      <c r="M21" s="25">
        <f>D21*H21</f>
        <v>633512</v>
      </c>
    </row>
    <row r="22" spans="1:15" s="33" customFormat="1" x14ac:dyDescent="0.25">
      <c r="A22" s="4">
        <v>3</v>
      </c>
      <c r="B22" s="51" t="s">
        <v>32</v>
      </c>
      <c r="C22" s="32" t="s">
        <v>35</v>
      </c>
      <c r="D22" s="22">
        <v>1</v>
      </c>
      <c r="E22" s="28">
        <v>12089</v>
      </c>
      <c r="F22" s="27">
        <v>12300</v>
      </c>
      <c r="G22" s="34">
        <v>12000</v>
      </c>
      <c r="H22" s="34">
        <f t="shared" ref="H22" si="10">AVERAGE(E22:G22)</f>
        <v>12129.666666666666</v>
      </c>
      <c r="I22" s="32">
        <f t="shared" ref="I22" si="11" xml:space="preserve"> COUNT(E22:G22)</f>
        <v>3</v>
      </c>
      <c r="J22" s="32">
        <f t="shared" ref="J22" si="12">STDEV(E22:G22)</f>
        <v>154.07898407418622</v>
      </c>
      <c r="K22" s="32">
        <f t="shared" ref="K22" si="13">J22/H22*100</f>
        <v>1.2702656083502122</v>
      </c>
      <c r="L22" s="32" t="str">
        <f t="shared" ref="L22" si="14">IF(K22&lt;33,"ОДНОРОДНЫЕ","НЕОДНОРОДНЫЕ")</f>
        <v>ОДНОРОДНЫЕ</v>
      </c>
      <c r="M22" s="34">
        <f t="shared" ref="M22" si="15">D22*H22</f>
        <v>12129.666666666666</v>
      </c>
    </row>
    <row r="23" spans="1:15" s="24" customFormat="1" x14ac:dyDescent="0.25">
      <c r="A23" s="4">
        <v>4</v>
      </c>
      <c r="B23" s="51" t="s">
        <v>34</v>
      </c>
      <c r="C23" s="32" t="s">
        <v>35</v>
      </c>
      <c r="D23" s="22">
        <v>1</v>
      </c>
      <c r="E23" s="9">
        <v>12089</v>
      </c>
      <c r="F23" s="5">
        <v>12300</v>
      </c>
      <c r="G23" s="25">
        <v>12000</v>
      </c>
      <c r="H23" s="25">
        <f t="shared" si="5"/>
        <v>12129.666666666666</v>
      </c>
      <c r="I23" s="23">
        <f t="shared" si="6"/>
        <v>3</v>
      </c>
      <c r="J23" s="23">
        <f t="shared" si="7"/>
        <v>154.07898407418622</v>
      </c>
      <c r="K23" s="23">
        <f t="shared" si="8"/>
        <v>1.2702656083502122</v>
      </c>
      <c r="L23" s="23" t="str">
        <f t="shared" si="9"/>
        <v>ОДНОРОДНЫЕ</v>
      </c>
      <c r="M23" s="25">
        <f t="shared" ref="M23" si="16">D23*H23</f>
        <v>12129.666666666666</v>
      </c>
    </row>
    <row r="24" spans="1:15" x14ac:dyDescent="0.25">
      <c r="A24" s="4"/>
      <c r="B24" s="11"/>
      <c r="C24" s="10"/>
      <c r="D24" s="6"/>
      <c r="E24" s="20">
        <f>SUMPRODUCT($D$20:$D$23,E20:E23)</f>
        <v>722821</v>
      </c>
      <c r="F24" s="30">
        <f>SUMPRODUCT($D$20:$D$23,F20:F23)</f>
        <v>725400</v>
      </c>
      <c r="G24" s="30">
        <f>SUMPRODUCT($D$20:$D$23,G20:G23)</f>
        <v>721500</v>
      </c>
      <c r="H24" s="20"/>
      <c r="I24" s="17"/>
      <c r="J24" s="17"/>
      <c r="K24" s="17"/>
      <c r="L24" s="17"/>
      <c r="M24" s="3">
        <f>SUM(M20:M23)</f>
        <v>723240.33333333326</v>
      </c>
    </row>
    <row r="26" spans="1:15" x14ac:dyDescent="0.25">
      <c r="A26" s="42" t="s">
        <v>20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5" x14ac:dyDescent="0.25">
      <c r="A27" s="43" t="s">
        <v>19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5" ht="1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5" s="8" customFormat="1" x14ac:dyDescent="0.25">
      <c r="A29" s="38" t="s">
        <v>30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7"/>
      <c r="O29" s="7"/>
    </row>
    <row r="31" spans="1:15" x14ac:dyDescent="0.25">
      <c r="J31" s="14"/>
    </row>
    <row r="35" spans="12:12" x14ac:dyDescent="0.25">
      <c r="L35" s="14"/>
    </row>
  </sheetData>
  <mergeCells count="18"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0:L24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:L24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2023-09-05T02:46:56Z</dcterms:modified>
</cp:coreProperties>
</file>