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E23" i="1" l="1"/>
  <c r="H20" i="1" l="1"/>
  <c r="M20" i="1" s="1"/>
  <c r="I20" i="1"/>
  <c r="J20" i="1"/>
  <c r="F23" i="1"/>
  <c r="G23" i="1"/>
  <c r="K20" i="1" l="1"/>
  <c r="L20" i="1" s="1"/>
  <c r="H21" i="1"/>
  <c r="M21" i="1" s="1"/>
  <c r="I21" i="1"/>
  <c r="J21" i="1"/>
  <c r="H22" i="1"/>
  <c r="M22" i="1" s="1"/>
  <c r="I22" i="1"/>
  <c r="J22" i="1"/>
  <c r="K22" i="1" l="1"/>
  <c r="L22" i="1" s="1"/>
  <c r="K21" i="1"/>
  <c r="L21" i="1" s="1"/>
  <c r="M23" i="1" l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<sst xmlns="http://schemas.openxmlformats.org/spreadsheetml/2006/main" count="42" uniqueCount="38">
  <si>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</si>
  <si>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</si>
  <si>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</si>
  <si>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</si>
  <si>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</si>
  <si>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</si>
  <si>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</si>
  <si>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</si>
  <si>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</si>
  <si>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</si>
  <si>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</si>
  <si>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</si>
  <si>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</si>
  <si>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</si>
  <si>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</si>
  <si>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</si>
  <si>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</si>
  <si>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</si>
  <si>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</si>
  <si>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</si>
  <si>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</si>
  <si>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</si>
  <si>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</si>
  <si>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</si>
  <si>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</si>
  <si>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</si>
  <si>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</si>
  <si>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</si>
  <si>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214-23</t>
  </si>
  <si>
    <t>вх. № 3478-09/23 от 01.09.2023</t>
  </si>
  <si>
    <t>вх. № 3477-09/23 от 01.09.2023</t>
  </si>
  <si>
    <t>вх. № 3475-09/23 от 01.09.2023</t>
  </si>
  <si>
    <t>Моющий раствор</t>
  </si>
  <si>
    <t>Пакет с  растворами (стандарт 2) для работы на анализаторе электролитов JOKOH EX-D; EX-Ds</t>
  </si>
  <si>
    <t>Пакет с  растворами (стандарт 1) для работы на анализаторе электролитов JOKOH EX-D; EX-Ds</t>
  </si>
  <si>
    <t>Упак</t>
  </si>
  <si>
    <t>Исходя из имеющегося у Заказчика объёма финансового обеспечения для осуществления закупки НМЦД устанавливается в размере 653184 руб. (шестьсот пятьдесят три тысячи сто восемьдесят четыре рубля 00 копеек)</t>
  </si>
  <si>
    <t>на поставку растворов для анализатора электролитов JOKOH EX-D  EX-Ds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</si>
</sst>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="85" zoomScaleNormal="85" zoomScalePageLayoutView="70" workbookViewId="0">
      <selection activeCell="K32" sqref="K32"/>
    </sheetView>
  </sheetViews>
  <sheetFormatPr defaultRowHeight="15" x14ac:dyDescent="0.25"/>
  <cols>
    <col min="1" max="1" width="6.140625" style="19" bestFit="1" customWidth="1"/>
    <col min="2" max="2" width="44.140625" style="19" bestFit="1" customWidth="1"/>
    <col min="3" max="3" width="7.85546875" style="19" bestFit="1" customWidth="1"/>
    <col min="4" max="4" width="7.140625" style="19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9" customWidth="1"/>
    <col min="10" max="10" width="12.5703125" style="19" customWidth="1"/>
    <col min="11" max="11" width="10.28515625" style="19" customWidth="1"/>
    <col min="12" max="12" width="22.42578125" style="19" bestFit="1" customWidth="1"/>
    <col min="13" max="13" width="17.5703125" style="1" customWidth="1"/>
    <col min="14" max="14" width="9.140625" style="19"/>
    <col min="15" max="15" width="9.7109375" style="19" bestFit="1" customWidth="1"/>
    <col min="16" max="16" width="10.7109375" style="19" bestFit="1" customWidth="1"/>
    <col min="17" max="17" width="11.7109375" style="19" bestFit="1" customWidth="1"/>
    <col min="18" max="18" width="10.7109375" style="19" bestFit="1" customWidth="1"/>
    <col min="19" max="16384" width="9.140625" style="19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G3" s="34" t="s">
        <v>37</v>
      </c>
      <c r="H3" s="34"/>
      <c r="I3" s="34"/>
      <c r="J3" s="34"/>
      <c r="K3" s="34"/>
      <c r="L3" s="34"/>
      <c r="M3" s="34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28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0" t="s">
        <v>17</v>
      </c>
      <c r="K12" s="40"/>
      <c r="M12" s="1" t="s">
        <v>15</v>
      </c>
    </row>
    <row r="14" spans="2:13" x14ac:dyDescent="0.25">
      <c r="B14" s="40" t="s">
        <v>16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2:13" hidden="1" x14ac:dyDescent="0.25"/>
    <row r="17" spans="1:15" ht="54.6" customHeight="1" x14ac:dyDescent="0.25">
      <c r="A17" s="44" t="s">
        <v>11</v>
      </c>
      <c r="B17" s="45"/>
      <c r="C17" s="46">
        <f>F23</f>
        <v>653184</v>
      </c>
      <c r="D17" s="47"/>
      <c r="E17" s="31" t="s">
        <v>29</v>
      </c>
      <c r="F17" s="31" t="s">
        <v>30</v>
      </c>
      <c r="G17" s="31" t="s">
        <v>31</v>
      </c>
      <c r="H17" s="20"/>
      <c r="I17" s="17"/>
      <c r="J17" s="17"/>
      <c r="K17" s="17"/>
      <c r="L17" s="17"/>
      <c r="M17" s="20"/>
    </row>
    <row r="18" spans="1:15" ht="30" customHeight="1" x14ac:dyDescent="0.25">
      <c r="A18" s="35" t="s">
        <v>0</v>
      </c>
      <c r="B18" s="35" t="s">
        <v>1</v>
      </c>
      <c r="C18" s="35" t="s">
        <v>2</v>
      </c>
      <c r="D18" s="35"/>
      <c r="E18" s="20" t="s">
        <v>25</v>
      </c>
      <c r="F18" s="20" t="s">
        <v>26</v>
      </c>
      <c r="G18" s="20" t="s">
        <v>27</v>
      </c>
      <c r="H18" s="48" t="s">
        <v>12</v>
      </c>
      <c r="I18" s="35" t="s">
        <v>8</v>
      </c>
      <c r="J18" s="35" t="s">
        <v>9</v>
      </c>
      <c r="K18" s="35" t="s">
        <v>10</v>
      </c>
      <c r="L18" s="35" t="s">
        <v>6</v>
      </c>
      <c r="M18" s="43" t="s">
        <v>7</v>
      </c>
    </row>
    <row r="19" spans="1:15" x14ac:dyDescent="0.25">
      <c r="A19" s="36"/>
      <c r="B19" s="36"/>
      <c r="C19" s="18" t="s">
        <v>3</v>
      </c>
      <c r="D19" s="18" t="s">
        <v>4</v>
      </c>
      <c r="E19" s="21" t="s">
        <v>5</v>
      </c>
      <c r="F19" s="20" t="s">
        <v>5</v>
      </c>
      <c r="G19" s="20" t="s">
        <v>5</v>
      </c>
      <c r="H19" s="49"/>
      <c r="I19" s="35"/>
      <c r="J19" s="35"/>
      <c r="K19" s="35"/>
      <c r="L19" s="35"/>
      <c r="M19" s="43"/>
    </row>
    <row r="20" spans="1:15" s="26" customFormat="1" ht="45" x14ac:dyDescent="0.25">
      <c r="A20" s="4">
        <v>1</v>
      </c>
      <c r="B20" s="32" t="s">
        <v>34</v>
      </c>
      <c r="C20" s="33" t="s">
        <v>35</v>
      </c>
      <c r="D20" s="22">
        <v>10</v>
      </c>
      <c r="E20" s="28">
        <v>41000</v>
      </c>
      <c r="F20" s="27">
        <v>40656</v>
      </c>
      <c r="G20" s="30">
        <v>41000</v>
      </c>
      <c r="H20" s="30">
        <f t="shared" ref="H20" si="0">AVERAGE(E20:G20)</f>
        <v>40885.333333333336</v>
      </c>
      <c r="I20" s="29">
        <f t="shared" ref="I20" si="1" xml:space="preserve"> COUNT(E20:G20)</f>
        <v>3</v>
      </c>
      <c r="J20" s="29">
        <f t="shared" ref="J20" si="2">STDEV(E20:G20)</f>
        <v>198.60849260123126</v>
      </c>
      <c r="K20" s="29">
        <f t="shared" ref="K20" si="3">J20/H20*100</f>
        <v>0.48576953251670829</v>
      </c>
      <c r="L20" s="29" t="str">
        <f t="shared" ref="L20" si="4">IF(K20&lt;33,"ОДНОРОДНЫЕ","НЕОДНОРОДНЫЕ")</f>
        <v>ОДНОРОДНЫЕ</v>
      </c>
      <c r="M20" s="30">
        <f>D20*H20</f>
        <v>408853.33333333337</v>
      </c>
    </row>
    <row r="21" spans="1:15" s="24" customFormat="1" ht="45" x14ac:dyDescent="0.25">
      <c r="A21" s="4">
        <v>2</v>
      </c>
      <c r="B21" s="32" t="s">
        <v>33</v>
      </c>
      <c r="C21" s="33" t="s">
        <v>35</v>
      </c>
      <c r="D21" s="22">
        <v>10</v>
      </c>
      <c r="E21" s="9">
        <v>23000</v>
      </c>
      <c r="F21" s="5">
        <v>22344</v>
      </c>
      <c r="G21" s="25">
        <v>23900</v>
      </c>
      <c r="H21" s="25">
        <f t="shared" ref="H21:H22" si="5">AVERAGE(E21:G21)</f>
        <v>23081.333333333332</v>
      </c>
      <c r="I21" s="23">
        <f t="shared" ref="I21:I22" si="6" xml:space="preserve"> COUNT(E21:G21)</f>
        <v>3</v>
      </c>
      <c r="J21" s="23">
        <f t="shared" ref="J21:J22" si="7">STDEV(E21:G21)</f>
        <v>781.1820103748762</v>
      </c>
      <c r="K21" s="23">
        <f t="shared" ref="K21:K22" si="8">J21/H21*100</f>
        <v>3.3844752341352735</v>
      </c>
      <c r="L21" s="23" t="str">
        <f t="shared" ref="L21:L22" si="9">IF(K21&lt;33,"ОДНОРОДНЫЕ","НЕОДНОРОДНЫЕ")</f>
        <v>ОДНОРОДНЫЕ</v>
      </c>
      <c r="M21" s="25">
        <f>D21*H21</f>
        <v>230813.33333333331</v>
      </c>
    </row>
    <row r="22" spans="1:15" s="24" customFormat="1" x14ac:dyDescent="0.25">
      <c r="A22" s="4">
        <v>3</v>
      </c>
      <c r="B22" s="32" t="s">
        <v>32</v>
      </c>
      <c r="C22" s="33" t="s">
        <v>35</v>
      </c>
      <c r="D22" s="22">
        <v>3</v>
      </c>
      <c r="E22" s="9">
        <v>8000</v>
      </c>
      <c r="F22" s="5">
        <v>7728</v>
      </c>
      <c r="G22" s="25">
        <v>7750</v>
      </c>
      <c r="H22" s="25">
        <f t="shared" si="5"/>
        <v>7826</v>
      </c>
      <c r="I22" s="23">
        <f t="shared" si="6"/>
        <v>3</v>
      </c>
      <c r="J22" s="23">
        <f t="shared" si="7"/>
        <v>151.08937752204818</v>
      </c>
      <c r="K22" s="23">
        <f t="shared" si="8"/>
        <v>1.9306079417588575</v>
      </c>
      <c r="L22" s="23" t="str">
        <f t="shared" si="9"/>
        <v>ОДНОРОДНЫЕ</v>
      </c>
      <c r="M22" s="25">
        <f t="shared" ref="M22" si="10">D22*H22</f>
        <v>23478</v>
      </c>
    </row>
    <row r="23" spans="1:15" x14ac:dyDescent="0.25">
      <c r="A23" s="4"/>
      <c r="B23" s="11"/>
      <c r="C23" s="10"/>
      <c r="D23" s="6"/>
      <c r="E23" s="20">
        <f>SUMPRODUCT($D$20:$D$22,E20:E22)</f>
        <v>664000</v>
      </c>
      <c r="F23" s="30">
        <f>SUMPRODUCT($D$20:$D$22,F20:F22)</f>
        <v>653184</v>
      </c>
      <c r="G23" s="30">
        <f>SUMPRODUCT($D$20:$D$22,G20:G22)</f>
        <v>672250</v>
      </c>
      <c r="H23" s="20"/>
      <c r="I23" s="17"/>
      <c r="J23" s="17"/>
      <c r="K23" s="17"/>
      <c r="L23" s="17"/>
      <c r="M23" s="3">
        <f>SUM(M20:M22)</f>
        <v>663144.66666666674</v>
      </c>
    </row>
    <row r="25" spans="1:15" x14ac:dyDescent="0.25">
      <c r="A25" s="41" t="s">
        <v>20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5" x14ac:dyDescent="0.25">
      <c r="A26" s="42" t="s">
        <v>19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1:15" ht="15" customHeight="1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5" s="8" customFormat="1" ht="30" customHeight="1" x14ac:dyDescent="0.25">
      <c r="A28" s="37" t="s">
        <v>36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7"/>
      <c r="O28" s="7"/>
    </row>
    <row r="30" spans="1:15" x14ac:dyDescent="0.25">
      <c r="J30" s="14"/>
    </row>
    <row r="34" spans="12:12" x14ac:dyDescent="0.25">
      <c r="L34" s="14"/>
    </row>
  </sheetData>
  <mergeCells count="18">
    <mergeCell ref="L18:L19"/>
    <mergeCell ref="A18:A19"/>
    <mergeCell ref="G3:M3"/>
    <mergeCell ref="B18:B19"/>
    <mergeCell ref="C18:D18"/>
    <mergeCell ref="A28:M28"/>
    <mergeCell ref="A27:M27"/>
    <mergeCell ref="J12:K12"/>
    <mergeCell ref="B14:L14"/>
    <mergeCell ref="A25:M25"/>
    <mergeCell ref="A26:M26"/>
    <mergeCell ref="M18:M19"/>
    <mergeCell ref="A17:B17"/>
    <mergeCell ref="C17:D17"/>
    <mergeCell ref="H18:H19"/>
    <mergeCell ref="I18:I19"/>
    <mergeCell ref="J18:J19"/>
    <mergeCell ref="K18:K19"/>
  </mergeCells>
  <conditionalFormatting sqref="L20:L23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3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2023-09-05T02:28:19Z</dcterms:modified>
</cp:coreProperties>
</file>