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M20" i="1" s="1"/>
  <c r="I20" i="1"/>
  <c r="J20" i="1"/>
  <c r="F31" i="1"/>
  <c r="G31" i="1"/>
  <c r="E31" i="1"/>
  <c r="K20" i="1" l="1"/>
  <c r="L20" i="1" s="1"/>
  <c r="H21" i="1"/>
  <c r="M21" i="1" s="1"/>
  <c r="I21" i="1"/>
  <c r="J21" i="1"/>
  <c r="H22" i="1"/>
  <c r="M22" i="1" s="1"/>
  <c r="I22" i="1"/>
  <c r="J22" i="1"/>
  <c r="H23" i="1"/>
  <c r="I23" i="1"/>
  <c r="J23" i="1"/>
  <c r="H24" i="1"/>
  <c r="M24" i="1" s="1"/>
  <c r="I24" i="1"/>
  <c r="J24" i="1"/>
  <c r="H25" i="1"/>
  <c r="M25" i="1" s="1"/>
  <c r="I25" i="1"/>
  <c r="J25" i="1"/>
  <c r="K25" i="1" s="1"/>
  <c r="L25" i="1" s="1"/>
  <c r="H26" i="1"/>
  <c r="M26" i="1" s="1"/>
  <c r="I26" i="1"/>
  <c r="J26" i="1"/>
  <c r="K26" i="1" l="1"/>
  <c r="L26" i="1" s="1"/>
  <c r="K22" i="1"/>
  <c r="L22" i="1" s="1"/>
  <c r="K24" i="1"/>
  <c r="L24" i="1" s="1"/>
  <c r="K21" i="1"/>
  <c r="L21" i="1" s="1"/>
  <c r="K23" i="1"/>
  <c r="L23" i="1" s="1"/>
  <c r="M23" i="1"/>
  <c r="C17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M31" i="1" l="1"/>
  <c r="K28" i="1"/>
  <c r="L28" i="1" s="1"/>
  <c r="K29" i="1"/>
  <c r="L29" i="1" s="1"/>
  <c r="K30" i="1"/>
  <c r="L30" i="1" s="1"/>
  <c r="K27" i="1"/>
  <c r="L27" i="1" s="1"/>
</calcChain>
</file>

<file path=xl/sharedStrings.xml><?xml version="1.0" encoding="utf-8"?>
<sst xmlns="http://schemas.openxmlformats.org/spreadsheetml/2006/main" count="58" uniqueCount="46">
  <si>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</si>
  <si>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</si>
  <si>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</si>
  <si>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</si>
  <si>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</si>
  <si>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</si>
  <si>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</si>
  <si>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</si>
  <si>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</si>
  <si>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</si>
  <si>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</si>
  <si>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</si>
  <si>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</si>
  <si>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</si>
  <si>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</si>
  <si>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</si>
  <si>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</si>
  <si>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</si>
  <si>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</si>
  <si>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</si>
  <si>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</si>
  <si>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</si>
  <si>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</si>
  <si>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</si>
  <si>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</si>
  <si>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</si>
  <si>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</si>
  <si>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</si>
  <si>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</si>
  <si>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211-23</t>
  </si>
  <si>
    <t xml:space="preserve">на поставку одноразовых медицинских изделий </t>
  </si>
  <si>
    <t>Зонд аспирационный «Юнона» Classic (с пластиковым поршнем) или эквивалент</t>
  </si>
  <si>
    <t>Зонд аспирационный «Юнона» Classic Combi (с пластиковым поршнем и двумя переходниками для инъекций) или эквивалент</t>
  </si>
  <si>
    <t>Зонд «Юнона»: цервикальная комбинированная щетка плюс или эквивалент</t>
  </si>
  <si>
    <t>Зонд «Юнона»: цервикальная щетка плюс или эквивалент</t>
  </si>
  <si>
    <t>Зонд «Юнона»: ЦИТОЩЁТКА или эквивалент</t>
  </si>
  <si>
    <t xml:space="preserve">Ложка Фолькмана </t>
  </si>
  <si>
    <t>Набор Ева ЛОР тип 2 одноразовый или эквивалент</t>
  </si>
  <si>
    <t>Шпатель медицинский деревянный стерильный одноразовый</t>
  </si>
  <si>
    <t>Аспиратор вакуумный мануальный MВA Plus c принадлежностями или эквивалент</t>
  </si>
  <si>
    <t>Канюля гибкая Кармана или эквивалент</t>
  </si>
  <si>
    <t>Дилатор (расширитель) цервикальный</t>
  </si>
  <si>
    <t>Исходя из имеющегося у Заказчика объёма финансового обеспечения для осуществления закупки НМЦД устанавливается в размере 1 799 100 руб. (один миллион семьсот девяносто девять тысяч сто рублей 00 копеек)</t>
  </si>
  <si>
    <t>вх. № 3438-08/23 от 31.08.2023</t>
  </si>
  <si>
    <t>вх. № 3439-08/23 от 31.08.2023</t>
  </si>
  <si>
    <t>вх. № 3440-08/23 от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</si>
</sst>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13" zoomScale="85" zoomScaleNormal="85" zoomScalePageLayoutView="70" workbookViewId="0">
      <selection activeCell="F20" sqref="F20:F30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7.85546875" style="19" bestFit="1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40" t="s">
        <v>30</v>
      </c>
      <c r="H3" s="40"/>
      <c r="I3" s="40"/>
      <c r="J3" s="40"/>
      <c r="K3" s="40"/>
      <c r="L3" s="40"/>
      <c r="M3" s="40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29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6" t="s">
        <v>17</v>
      </c>
      <c r="K12" s="46"/>
      <c r="M12" s="1" t="s">
        <v>15</v>
      </c>
    </row>
    <row r="14" spans="2:13" x14ac:dyDescent="0.25">
      <c r="B14" s="46" t="s">
        <v>16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2:13" hidden="1" x14ac:dyDescent="0.25"/>
    <row r="17" spans="1:15" ht="54.6" customHeight="1" x14ac:dyDescent="0.25">
      <c r="A17" s="50" t="s">
        <v>11</v>
      </c>
      <c r="B17" s="51"/>
      <c r="C17" s="52">
        <f>F31</f>
        <v>1799100</v>
      </c>
      <c r="D17" s="53"/>
      <c r="E17" s="56" t="s">
        <v>43</v>
      </c>
      <c r="F17" s="56" t="s">
        <v>44</v>
      </c>
      <c r="G17" s="56" t="s">
        <v>45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41" t="s">
        <v>0</v>
      </c>
      <c r="B18" s="41" t="s">
        <v>1</v>
      </c>
      <c r="C18" s="41" t="s">
        <v>2</v>
      </c>
      <c r="D18" s="41"/>
      <c r="E18" s="20" t="s">
        <v>25</v>
      </c>
      <c r="F18" s="20" t="s">
        <v>26</v>
      </c>
      <c r="G18" s="20" t="s">
        <v>27</v>
      </c>
      <c r="H18" s="54" t="s">
        <v>12</v>
      </c>
      <c r="I18" s="41" t="s">
        <v>8</v>
      </c>
      <c r="J18" s="41" t="s">
        <v>9</v>
      </c>
      <c r="K18" s="41" t="s">
        <v>10</v>
      </c>
      <c r="L18" s="41" t="s">
        <v>6</v>
      </c>
      <c r="M18" s="49" t="s">
        <v>7</v>
      </c>
    </row>
    <row r="19" spans="1:15" x14ac:dyDescent="0.25">
      <c r="A19" s="42"/>
      <c r="B19" s="42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55"/>
      <c r="I19" s="41"/>
      <c r="J19" s="41"/>
      <c r="K19" s="41"/>
      <c r="L19" s="41"/>
      <c r="M19" s="49"/>
    </row>
    <row r="20" spans="1:15" s="31" customFormat="1" ht="30" x14ac:dyDescent="0.25">
      <c r="A20" s="4">
        <v>1</v>
      </c>
      <c r="B20" s="32" t="s">
        <v>31</v>
      </c>
      <c r="C20" s="37" t="s">
        <v>28</v>
      </c>
      <c r="D20" s="26">
        <v>1000</v>
      </c>
      <c r="E20" s="34">
        <v>78</v>
      </c>
      <c r="F20" s="33">
        <v>74.5</v>
      </c>
      <c r="G20" s="36">
        <v>82</v>
      </c>
      <c r="H20" s="36">
        <f t="shared" ref="H20" si="0">AVERAGE(E20:G20)</f>
        <v>78.166666666666671</v>
      </c>
      <c r="I20" s="35">
        <f t="shared" ref="I20" si="1" xml:space="preserve"> COUNT(E20:G20)</f>
        <v>3</v>
      </c>
      <c r="J20" s="35">
        <f t="shared" ref="J20" si="2">STDEV(E20:G20)</f>
        <v>3.7527767497325675</v>
      </c>
      <c r="K20" s="35">
        <f t="shared" ref="K20" si="3">J20/H20*100</f>
        <v>4.8009937096791901</v>
      </c>
      <c r="L20" s="35" t="str">
        <f t="shared" ref="L20" si="4">IF(K20&lt;33,"ОДНОРОДНЫЕ","НЕОДНОРОДНЫЕ")</f>
        <v>ОДНОРОДНЫЕ</v>
      </c>
      <c r="M20" s="36">
        <f>D20*H20</f>
        <v>78166.666666666672</v>
      </c>
    </row>
    <row r="21" spans="1:15" s="28" customFormat="1" ht="45" x14ac:dyDescent="0.25">
      <c r="A21" s="4">
        <v>2</v>
      </c>
      <c r="B21" s="30" t="s">
        <v>32</v>
      </c>
      <c r="C21" s="37" t="s">
        <v>28</v>
      </c>
      <c r="D21" s="26">
        <v>500</v>
      </c>
      <c r="E21" s="9">
        <v>760</v>
      </c>
      <c r="F21" s="5">
        <v>721</v>
      </c>
      <c r="G21" s="29">
        <v>800</v>
      </c>
      <c r="H21" s="29">
        <f t="shared" ref="H21:H26" si="5">AVERAGE(E21:G21)</f>
        <v>760.33333333333337</v>
      </c>
      <c r="I21" s="27">
        <f t="shared" ref="I21:I26" si="6" xml:space="preserve"> COUNT(E21:G21)</f>
        <v>3</v>
      </c>
      <c r="J21" s="27">
        <f t="shared" ref="J21:J26" si="7">STDEV(E21:G21)</f>
        <v>39.501054838236072</v>
      </c>
      <c r="K21" s="27">
        <f t="shared" ref="K21:K26" si="8">J21/H21*100</f>
        <v>5.1952286065194304</v>
      </c>
      <c r="L21" s="27" t="str">
        <f t="shared" ref="L21:L26" si="9">IF(K21&lt;33,"ОДНОРОДНЫЕ","НЕОДНОРОДНЫЕ")</f>
        <v>ОДНОРОДНЫЕ</v>
      </c>
      <c r="M21" s="29">
        <f>D21*H21</f>
        <v>380166.66666666669</v>
      </c>
    </row>
    <row r="22" spans="1:15" s="28" customFormat="1" ht="30" x14ac:dyDescent="0.25">
      <c r="A22" s="4">
        <v>3</v>
      </c>
      <c r="B22" s="30" t="s">
        <v>33</v>
      </c>
      <c r="C22" s="37" t="s">
        <v>28</v>
      </c>
      <c r="D22" s="26">
        <v>500</v>
      </c>
      <c r="E22" s="9">
        <v>11.5</v>
      </c>
      <c r="F22" s="5">
        <v>10.7</v>
      </c>
      <c r="G22" s="29">
        <v>12</v>
      </c>
      <c r="H22" s="29">
        <f t="shared" si="5"/>
        <v>11.4</v>
      </c>
      <c r="I22" s="27">
        <f t="shared" si="6"/>
        <v>3</v>
      </c>
      <c r="J22" s="27">
        <f t="shared" si="7"/>
        <v>0.65574385243020039</v>
      </c>
      <c r="K22" s="27">
        <f t="shared" si="8"/>
        <v>5.7521390564052668</v>
      </c>
      <c r="L22" s="27" t="str">
        <f t="shared" si="9"/>
        <v>ОДНОРОДНЫЕ</v>
      </c>
      <c r="M22" s="29">
        <f t="shared" ref="M22:M26" si="10">D22*H22</f>
        <v>5700</v>
      </c>
    </row>
    <row r="23" spans="1:15" s="28" customFormat="1" ht="30" x14ac:dyDescent="0.25">
      <c r="A23" s="4">
        <v>4</v>
      </c>
      <c r="B23" s="30" t="s">
        <v>34</v>
      </c>
      <c r="C23" s="37" t="s">
        <v>28</v>
      </c>
      <c r="D23" s="26">
        <v>500</v>
      </c>
      <c r="E23" s="9">
        <v>9.5</v>
      </c>
      <c r="F23" s="5">
        <v>9</v>
      </c>
      <c r="G23" s="29">
        <v>10</v>
      </c>
      <c r="H23" s="29">
        <f t="shared" si="5"/>
        <v>9.5</v>
      </c>
      <c r="I23" s="27">
        <f t="shared" si="6"/>
        <v>3</v>
      </c>
      <c r="J23" s="27">
        <f t="shared" si="7"/>
        <v>0.5</v>
      </c>
      <c r="K23" s="27">
        <f t="shared" si="8"/>
        <v>5.2631578947368416</v>
      </c>
      <c r="L23" s="27" t="str">
        <f t="shared" si="9"/>
        <v>ОДНОРОДНЫЕ</v>
      </c>
      <c r="M23" s="29">
        <f t="shared" si="10"/>
        <v>4750</v>
      </c>
    </row>
    <row r="24" spans="1:15" s="28" customFormat="1" x14ac:dyDescent="0.25">
      <c r="A24" s="4">
        <v>5</v>
      </c>
      <c r="B24" s="30" t="s">
        <v>35</v>
      </c>
      <c r="C24" s="37" t="s">
        <v>28</v>
      </c>
      <c r="D24" s="26">
        <v>20000</v>
      </c>
      <c r="E24" s="9">
        <v>5.8</v>
      </c>
      <c r="F24" s="5">
        <v>5.5</v>
      </c>
      <c r="G24" s="29">
        <v>6</v>
      </c>
      <c r="H24" s="29">
        <f t="shared" si="5"/>
        <v>5.7666666666666666</v>
      </c>
      <c r="I24" s="27">
        <f t="shared" si="6"/>
        <v>3</v>
      </c>
      <c r="J24" s="27">
        <f t="shared" si="7"/>
        <v>0.25166114784235832</v>
      </c>
      <c r="K24" s="27">
        <f t="shared" si="8"/>
        <v>4.3640661475553468</v>
      </c>
      <c r="L24" s="27" t="str">
        <f t="shared" si="9"/>
        <v>ОДНОРОДНЫЕ</v>
      </c>
      <c r="M24" s="29">
        <f t="shared" si="10"/>
        <v>115333.33333333333</v>
      </c>
    </row>
    <row r="25" spans="1:15" s="28" customFormat="1" x14ac:dyDescent="0.25">
      <c r="A25" s="4">
        <v>6</v>
      </c>
      <c r="B25" s="30" t="s">
        <v>36</v>
      </c>
      <c r="C25" s="38" t="s">
        <v>28</v>
      </c>
      <c r="D25" s="39">
        <v>3000</v>
      </c>
      <c r="E25" s="9">
        <v>5</v>
      </c>
      <c r="F25" s="5">
        <v>4.5</v>
      </c>
      <c r="G25" s="29">
        <v>5.2</v>
      </c>
      <c r="H25" s="29">
        <f t="shared" si="5"/>
        <v>4.8999999999999995</v>
      </c>
      <c r="I25" s="27">
        <f t="shared" si="6"/>
        <v>3</v>
      </c>
      <c r="J25" s="27">
        <f t="shared" si="7"/>
        <v>0.36055512754639901</v>
      </c>
      <c r="K25" s="27">
        <f t="shared" si="8"/>
        <v>7.358267909110185</v>
      </c>
      <c r="L25" s="27" t="str">
        <f t="shared" si="9"/>
        <v>ОДНОРОДНЫЕ</v>
      </c>
      <c r="M25" s="29">
        <f t="shared" si="10"/>
        <v>14699.999999999998</v>
      </c>
    </row>
    <row r="26" spans="1:15" s="28" customFormat="1" ht="30" x14ac:dyDescent="0.25">
      <c r="A26" s="4">
        <v>7</v>
      </c>
      <c r="B26" s="30" t="s">
        <v>37</v>
      </c>
      <c r="C26" s="38" t="s">
        <v>28</v>
      </c>
      <c r="D26" s="39">
        <v>20000</v>
      </c>
      <c r="E26" s="9">
        <v>48</v>
      </c>
      <c r="F26" s="5">
        <v>45.5</v>
      </c>
      <c r="G26" s="29">
        <v>50.5</v>
      </c>
      <c r="H26" s="29">
        <f t="shared" si="5"/>
        <v>48</v>
      </c>
      <c r="I26" s="27">
        <f t="shared" si="6"/>
        <v>3</v>
      </c>
      <c r="J26" s="27">
        <f t="shared" si="7"/>
        <v>2.5</v>
      </c>
      <c r="K26" s="27">
        <f t="shared" si="8"/>
        <v>5.2083333333333339</v>
      </c>
      <c r="L26" s="27" t="str">
        <f t="shared" si="9"/>
        <v>ОДНОРОДНЫЕ</v>
      </c>
      <c r="M26" s="29">
        <f t="shared" si="10"/>
        <v>960000</v>
      </c>
    </row>
    <row r="27" spans="1:15" s="23" customFormat="1" ht="30" x14ac:dyDescent="0.25">
      <c r="A27" s="4">
        <v>8</v>
      </c>
      <c r="B27" s="30" t="s">
        <v>38</v>
      </c>
      <c r="C27" s="38" t="s">
        <v>28</v>
      </c>
      <c r="D27" s="39">
        <v>200000</v>
      </c>
      <c r="E27" s="9">
        <v>1.5</v>
      </c>
      <c r="F27" s="5">
        <v>1.4</v>
      </c>
      <c r="G27" s="24">
        <v>1.5</v>
      </c>
      <c r="H27" s="24">
        <f t="shared" ref="H27" si="11">AVERAGE(E27:G27)</f>
        <v>1.4666666666666668</v>
      </c>
      <c r="I27" s="22">
        <f t="shared" ref="I27" si="12" xml:space="preserve"> COUNT(E27:G27)</f>
        <v>3</v>
      </c>
      <c r="J27" s="22">
        <f t="shared" ref="J27" si="13">STDEV(E27:G27)</f>
        <v>5.773502691896263E-2</v>
      </c>
      <c r="K27" s="22">
        <f t="shared" ref="K27" si="14">J27/H27*100</f>
        <v>3.9364791081110879</v>
      </c>
      <c r="L27" s="22" t="str">
        <f t="shared" ref="L27" si="15">IF(K27&lt;33,"ОДНОРОДНЫЕ","НЕОДНОРОДНЫЕ")</f>
        <v>ОДНОРОДНЫЕ</v>
      </c>
      <c r="M27" s="24">
        <f t="shared" ref="M27" si="16">D27*H27</f>
        <v>293333.33333333337</v>
      </c>
      <c r="O27" s="14"/>
    </row>
    <row r="28" spans="1:15" s="23" customFormat="1" ht="30" x14ac:dyDescent="0.25">
      <c r="A28" s="4">
        <v>9</v>
      </c>
      <c r="B28" s="30" t="s">
        <v>39</v>
      </c>
      <c r="C28" s="38" t="s">
        <v>28</v>
      </c>
      <c r="D28" s="39">
        <v>5</v>
      </c>
      <c r="E28" s="9">
        <v>6615</v>
      </c>
      <c r="F28" s="5">
        <v>6300</v>
      </c>
      <c r="G28" s="24">
        <v>6900</v>
      </c>
      <c r="H28" s="24">
        <f t="shared" ref="H28:H30" si="17">AVERAGE(E28:G28)</f>
        <v>6605</v>
      </c>
      <c r="I28" s="22">
        <f t="shared" ref="I28:I30" si="18" xml:space="preserve"> COUNT(E28:G28)</f>
        <v>3</v>
      </c>
      <c r="J28" s="22">
        <f t="shared" ref="J28:J30" si="19">STDEV(E28:G28)</f>
        <v>300.12497396917837</v>
      </c>
      <c r="K28" s="22">
        <f t="shared" ref="K28:K30" si="20">J28/H28*100</f>
        <v>4.5439057376105731</v>
      </c>
      <c r="L28" s="22" t="str">
        <f t="shared" ref="L28:L30" si="21">IF(K28&lt;33,"ОДНОРОДНЫЕ","НЕОДНОРОДНЫЕ")</f>
        <v>ОДНОРОДНЫЕ</v>
      </c>
      <c r="M28" s="24">
        <f t="shared" ref="M28:M30" si="22">D28*H28</f>
        <v>33025</v>
      </c>
      <c r="O28" s="14"/>
    </row>
    <row r="29" spans="1:15" s="23" customFormat="1" x14ac:dyDescent="0.25">
      <c r="A29" s="4">
        <v>10</v>
      </c>
      <c r="B29" s="30" t="s">
        <v>40</v>
      </c>
      <c r="C29" s="38" t="s">
        <v>28</v>
      </c>
      <c r="D29" s="39">
        <v>5</v>
      </c>
      <c r="E29" s="9">
        <v>525</v>
      </c>
      <c r="F29" s="5">
        <v>500</v>
      </c>
      <c r="G29" s="24">
        <v>550</v>
      </c>
      <c r="H29" s="24">
        <f t="shared" si="17"/>
        <v>525</v>
      </c>
      <c r="I29" s="22">
        <f t="shared" si="18"/>
        <v>3</v>
      </c>
      <c r="J29" s="22">
        <f t="shared" si="19"/>
        <v>25</v>
      </c>
      <c r="K29" s="22">
        <f t="shared" si="20"/>
        <v>4.7619047619047619</v>
      </c>
      <c r="L29" s="22" t="str">
        <f t="shared" si="21"/>
        <v>ОДНОРОДНЫЕ</v>
      </c>
      <c r="M29" s="24">
        <f t="shared" si="22"/>
        <v>2625</v>
      </c>
      <c r="O29" s="14"/>
    </row>
    <row r="30" spans="1:15" s="23" customFormat="1" x14ac:dyDescent="0.25">
      <c r="A30" s="4">
        <v>11</v>
      </c>
      <c r="B30" s="25" t="s">
        <v>41</v>
      </c>
      <c r="C30" s="37" t="s">
        <v>28</v>
      </c>
      <c r="D30" s="26">
        <v>5</v>
      </c>
      <c r="E30" s="9">
        <v>1418</v>
      </c>
      <c r="F30" s="5">
        <v>1350</v>
      </c>
      <c r="G30" s="24">
        <v>1400</v>
      </c>
      <c r="H30" s="24">
        <f t="shared" si="17"/>
        <v>1389.3333333333333</v>
      </c>
      <c r="I30" s="22">
        <f t="shared" si="18"/>
        <v>3</v>
      </c>
      <c r="J30" s="22">
        <f t="shared" si="19"/>
        <v>35.232560697930161</v>
      </c>
      <c r="K30" s="22">
        <f t="shared" si="20"/>
        <v>2.5359328717320175</v>
      </c>
      <c r="L30" s="22" t="str">
        <f t="shared" si="21"/>
        <v>ОДНОРОДНЫЕ</v>
      </c>
      <c r="M30" s="24">
        <f t="shared" si="22"/>
        <v>6946.6666666666661</v>
      </c>
      <c r="O30" s="14"/>
    </row>
    <row r="31" spans="1:15" x14ac:dyDescent="0.25">
      <c r="A31" s="4"/>
      <c r="B31" s="11"/>
      <c r="C31" s="10"/>
      <c r="D31" s="6"/>
      <c r="E31" s="20">
        <f>SUMPRODUCT($D$20:$D$30,E20:E30)</f>
        <v>1902290</v>
      </c>
      <c r="F31" s="36">
        <f t="shared" ref="F31:G31" si="23">SUMPRODUCT($D$20:$D$30,F20:F30)</f>
        <v>1799100</v>
      </c>
      <c r="G31" s="36">
        <f t="shared" si="23"/>
        <v>1982850</v>
      </c>
      <c r="H31" s="20"/>
      <c r="I31" s="17"/>
      <c r="J31" s="17"/>
      <c r="K31" s="17"/>
      <c r="L31" s="17"/>
      <c r="M31" s="3">
        <f>SUM(M20:M30)</f>
        <v>1894746.6666666667</v>
      </c>
    </row>
    <row r="33" spans="1:15" x14ac:dyDescent="0.25">
      <c r="A33" s="47" t="s">
        <v>20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5" x14ac:dyDescent="0.25">
      <c r="A34" s="48" t="s">
        <v>19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5" ht="15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5" s="8" customFormat="1" ht="35.25" customHeight="1" x14ac:dyDescent="0.25">
      <c r="A36" s="43" t="s">
        <v>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7"/>
      <c r="O36" s="7"/>
    </row>
    <row r="38" spans="1:15" x14ac:dyDescent="0.25">
      <c r="J38" s="14"/>
    </row>
    <row r="42" spans="1:15" x14ac:dyDescent="0.25">
      <c r="L42" s="14"/>
    </row>
  </sheetData>
  <mergeCells count="18">
    <mergeCell ref="L18:L19"/>
    <mergeCell ref="A18:A19"/>
    <mergeCell ref="G3:M3"/>
    <mergeCell ref="B18:B19"/>
    <mergeCell ref="C18:D18"/>
    <mergeCell ref="A36:M36"/>
    <mergeCell ref="A35:M35"/>
    <mergeCell ref="J12:K12"/>
    <mergeCell ref="B14:L14"/>
    <mergeCell ref="A33:M33"/>
    <mergeCell ref="A34:M34"/>
    <mergeCell ref="M18:M19"/>
    <mergeCell ref="A17:B17"/>
    <mergeCell ref="C17:D17"/>
    <mergeCell ref="H18:H19"/>
    <mergeCell ref="I18:I19"/>
    <mergeCell ref="J18:J19"/>
    <mergeCell ref="K18:K19"/>
  </mergeCells>
  <conditionalFormatting sqref="L20:L3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2023-08-31T02:12:13Z</dcterms:modified>
</cp:coreProperties>
</file>