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метмебель" sheetId="3" r:id="rId3"/>
  </sheets>
  <definedNames>
    <definedName name="_xlnm.Print_Area" localSheetId="2">метмебель!$A$1:$N$29</definedName>
  </definedNames>
  <calcPr calcId="144525"/>
</workbook>
</file>

<file path=xl/calcChain.xml><?xml version="1.0" encoding="utf-8"?>
<calcChain xmlns="http://schemas.openxmlformats.org/spreadsheetml/2006/main">
  <c r="G22" i="3" l="1"/>
  <c r="F22" i="3"/>
  <c r="I20" i="3" l="1"/>
  <c r="K20" i="3"/>
  <c r="L20" i="3"/>
  <c r="I21" i="3"/>
  <c r="K21" i="3"/>
  <c r="L21" i="3"/>
  <c r="H22" i="3"/>
  <c r="I19" i="3" l="1"/>
  <c r="N19" i="3" s="1"/>
  <c r="K19" i="3"/>
  <c r="N20" i="3"/>
  <c r="L28" i="2"/>
  <c r="K28" i="2"/>
  <c r="J28" i="2"/>
  <c r="O28" i="2" s="1"/>
  <c r="L27" i="2"/>
  <c r="K27" i="2"/>
  <c r="J27" i="2"/>
  <c r="O27" i="2" s="1"/>
  <c r="L26" i="2"/>
  <c r="K26" i="2"/>
  <c r="J26" i="2"/>
  <c r="O26" i="2" s="1"/>
  <c r="L25" i="2"/>
  <c r="K25" i="2"/>
  <c r="J25" i="2"/>
  <c r="O25" i="2" s="1"/>
  <c r="L24" i="2"/>
  <c r="K24" i="2"/>
  <c r="J24" i="2"/>
  <c r="O24" i="2" s="1"/>
  <c r="L23" i="2"/>
  <c r="K23" i="2"/>
  <c r="J23" i="2"/>
  <c r="O23" i="2" s="1"/>
  <c r="L22" i="2"/>
  <c r="K22" i="2"/>
  <c r="J22" i="2"/>
  <c r="O22" i="2" s="1"/>
  <c r="L21" i="2"/>
  <c r="K21" i="2"/>
  <c r="J21" i="2"/>
  <c r="O21" i="2" s="1"/>
  <c r="L20" i="2"/>
  <c r="K20" i="2"/>
  <c r="J20" i="2"/>
  <c r="O20" i="2" s="1"/>
  <c r="L19" i="2"/>
  <c r="K19" i="2"/>
  <c r="J19" i="2"/>
  <c r="O19" i="2" s="1"/>
  <c r="L24" i="1"/>
  <c r="L25" i="1"/>
  <c r="L26" i="1"/>
  <c r="L27" i="1"/>
  <c r="K24" i="1"/>
  <c r="K25" i="1"/>
  <c r="K26" i="1"/>
  <c r="K27" i="1"/>
  <c r="J24" i="1"/>
  <c r="O24" i="1" s="1"/>
  <c r="J25" i="1"/>
  <c r="O25" i="1" s="1"/>
  <c r="J26" i="1"/>
  <c r="O26" i="1" s="1"/>
  <c r="J27" i="1"/>
  <c r="O27" i="1" s="1"/>
  <c r="M20" i="3" l="1"/>
  <c r="M19" i="2"/>
  <c r="N19" i="2" s="1"/>
  <c r="C16" i="3"/>
  <c r="L19" i="3"/>
  <c r="M19" i="3" s="1"/>
  <c r="M22" i="2"/>
  <c r="N22" i="2" s="1"/>
  <c r="M26" i="2"/>
  <c r="N26" i="2" s="1"/>
  <c r="M20" i="2"/>
  <c r="N20" i="2" s="1"/>
  <c r="M23" i="2"/>
  <c r="N23" i="2" s="1"/>
  <c r="M27" i="2"/>
  <c r="N27" i="2" s="1"/>
  <c r="M24" i="2"/>
  <c r="N24" i="2" s="1"/>
  <c r="M21" i="2"/>
  <c r="N21" i="2" s="1"/>
  <c r="M25" i="2"/>
  <c r="N25" i="2" s="1"/>
  <c r="M28" i="2"/>
  <c r="N28" i="2" s="1"/>
  <c r="C16" i="2"/>
  <c r="M24" i="1"/>
  <c r="N24" i="1" s="1"/>
  <c r="M25" i="1"/>
  <c r="N25" i="1" s="1"/>
  <c r="M26" i="1"/>
  <c r="N26" i="1" s="1"/>
  <c r="M27" i="1"/>
  <c r="N27" i="1" s="1"/>
  <c r="J21" i="1" l="1"/>
  <c r="O21" i="1" s="1"/>
  <c r="K21" i="1"/>
  <c r="L21" i="1"/>
  <c r="J22" i="1"/>
  <c r="O22" i="1" s="1"/>
  <c r="K22" i="1"/>
  <c r="L22" i="1"/>
  <c r="J23" i="1"/>
  <c r="O23" i="1" s="1"/>
  <c r="K23" i="1"/>
  <c r="L23" i="1"/>
  <c r="K20" i="1"/>
  <c r="L29" i="1"/>
  <c r="K29" i="1"/>
  <c r="L28" i="1"/>
  <c r="K28" i="1"/>
  <c r="L19" i="1"/>
  <c r="K19" i="1"/>
  <c r="J29" i="1"/>
  <c r="J28" i="1"/>
  <c r="O28" i="1" s="1"/>
  <c r="J19" i="1"/>
  <c r="L30" i="1"/>
  <c r="J30" i="1"/>
  <c r="O30" i="1" s="1"/>
  <c r="K30" i="1"/>
  <c r="M30" i="1" l="1"/>
  <c r="M22" i="1"/>
  <c r="N22" i="1" s="1"/>
  <c r="M23" i="1"/>
  <c r="N23" i="1" s="1"/>
  <c r="M21" i="1"/>
  <c r="N21" i="1" s="1"/>
  <c r="M29" i="1"/>
  <c r="N29" i="1" s="1"/>
  <c r="L20" i="1"/>
  <c r="J20" i="1"/>
  <c r="O20" i="1" s="1"/>
  <c r="M19" i="1"/>
  <c r="N19" i="1" s="1"/>
  <c r="M28" i="1"/>
  <c r="N28" i="1" s="1"/>
  <c r="O29" i="1"/>
  <c r="O19" i="1"/>
  <c r="N30" i="1"/>
  <c r="C16" i="1" l="1"/>
  <c r="M20" i="1"/>
  <c r="N20" i="1" s="1"/>
</calcChain>
</file>

<file path=xl/sharedStrings.xml><?xml version="1.0" encoding="utf-8"?>
<sst xmlns="http://schemas.openxmlformats.org/spreadsheetml/2006/main" count="142" uniqueCount="60">
  <si>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</si>
  <si>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</si>
  <si>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</si>
  <si>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</si>
  <si>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</si>
  <si>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</si>
  <si>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</si>
  <si>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</si>
  <si>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</si>
  <si>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</si>
  <si>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</si>
  <si>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</si>
  <si>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</si>
  <si>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</si>
  <si>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</si>
  <si>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</si>
  <si>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</si>
  <si>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</si>
  <si>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</si>
  <si>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</si>
  <si>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</si>
  <si>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</si>
  <si>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</si>
  <si>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</si>
  <si>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</si>
  <si>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</si>
  <si>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515 986,70 (пятьсот пятнадцать тысяч девятьсот восемьдесят шесть рублей семьдесят копеек) рублей.</t>
  </si>
  <si>
    <t>клей карандаш 15 гр.</t>
  </si>
  <si>
    <t>клей карандаш 21 гр.</t>
  </si>
  <si>
    <t>клей ПВА 85гр</t>
  </si>
  <si>
    <t>клей ПВА 65гр</t>
  </si>
  <si>
    <t>штемпельная краска фиолетовая</t>
  </si>
  <si>
    <t>штемпельная краска синяя</t>
  </si>
  <si>
    <t>штемпельная краска черная</t>
  </si>
  <si>
    <t>подушка штемпельная</t>
  </si>
  <si>
    <t>штрих корректор</t>
  </si>
  <si>
    <t>Корректирующая лента-роллер</t>
  </si>
  <si>
    <t>штук</t>
  </si>
  <si>
    <t>флакон</t>
  </si>
  <si>
    <t>формат</t>
  </si>
  <si>
    <t>ермак</t>
  </si>
  <si>
    <t>Начальная (максимальная) цена договора устанавливается в размере                           ( ) рублей.</t>
  </si>
  <si>
    <t>шт</t>
  </si>
  <si>
    <t xml:space="preserve"> 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</si>
  <si>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</si>
  <si>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</si>
  <si>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</si>
  <si>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</si>
  <si>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</si>
  <si>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Источник № 1</t>
  </si>
  <si>
    <t>Источник № 2</t>
  </si>
  <si>
    <t>Источник № 3</t>
  </si>
  <si>
    <t>ИТОГО</t>
  </si>
  <si>
    <t>на поставку изделий санитарно-гигиенического назначения (Сушилка для рук) путем запроса котировок</t>
  </si>
  <si>
    <t>изделие санитарно-гигиенического назначения (Сушилка для рук)</t>
  </si>
  <si>
    <t>Начальная (максимальная) цена договора устанавливается в размере 1 124 500 (один миллион сто двадцать четыре тысячи пятьсот рублей 00 копеек).</t>
  </si>
  <si>
    <t>КП вх.5335-10/22 от 07.10.2022</t>
  </si>
  <si>
    <t>КП вх.5334-10/22 от 07.10.2022</t>
  </si>
  <si>
    <t>КП вх.5333-10/22 от 07.10.2022</t>
  </si>
  <si>
    <t>№ 205-22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</si>
</sst>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9" fillId="0" borderId="1" xfId="0" applyFont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 indent="15"/>
    </xf>
    <xf numFmtId="0" fontId="9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topLeftCell="A15" zoomScale="85" zoomScaleNormal="85" zoomScalePageLayoutView="70" workbookViewId="0">
      <selection activeCell="A15" sqref="A1:XFD1048576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2" spans="1:15" x14ac:dyDescent="0.25">
      <c r="A2" s="11"/>
      <c r="B2" s="11"/>
      <c r="C2" s="11"/>
      <c r="D2" s="11"/>
      <c r="K2" s="11"/>
      <c r="L2" s="11"/>
      <c r="M2" s="11"/>
      <c r="N2" s="11"/>
    </row>
    <row r="3" spans="1:15" x14ac:dyDescent="0.25">
      <c r="A3" s="11"/>
      <c r="B3" s="11"/>
      <c r="C3" s="11"/>
      <c r="D3" s="11"/>
      <c r="K3" s="11"/>
      <c r="L3" s="11"/>
      <c r="M3" s="11"/>
      <c r="N3" s="11"/>
    </row>
    <row r="4" spans="1:15" x14ac:dyDescent="0.25">
      <c r="A4" s="11"/>
      <c r="B4" s="11"/>
      <c r="C4" s="11"/>
      <c r="D4" s="11"/>
      <c r="K4" s="11"/>
      <c r="L4" s="11"/>
      <c r="M4" s="11"/>
      <c r="N4" s="11"/>
    </row>
    <row r="5" spans="1:15" x14ac:dyDescent="0.25">
      <c r="A5" s="11"/>
      <c r="B5" s="11"/>
      <c r="C5" s="11"/>
      <c r="D5" s="11"/>
      <c r="K5" s="11"/>
      <c r="L5" s="11"/>
      <c r="M5" s="11"/>
      <c r="N5" s="11"/>
    </row>
    <row r="6" spans="1:15" x14ac:dyDescent="0.25">
      <c r="A6" s="11"/>
      <c r="B6" s="11"/>
      <c r="C6" s="11"/>
      <c r="D6" s="11"/>
      <c r="K6" s="11"/>
      <c r="L6" s="11"/>
      <c r="M6" s="11"/>
      <c r="N6" s="11"/>
    </row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1" t="s">
        <v>21</v>
      </c>
      <c r="M11" s="51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52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"/>
    </row>
    <row r="16" spans="1:15" s="16" customFormat="1" ht="45.6" customHeight="1" x14ac:dyDescent="0.25">
      <c r="A16" s="55" t="s">
        <v>14</v>
      </c>
      <c r="B16" s="56"/>
      <c r="C16" s="57">
        <f>SUMIF(O19:O30,"&gt;0")</f>
        <v>538780.63</v>
      </c>
      <c r="D16" s="56"/>
      <c r="E16" s="29" t="s">
        <v>39</v>
      </c>
      <c r="F16" s="29" t="s">
        <v>40</v>
      </c>
      <c r="G16" s="29">
        <v>314</v>
      </c>
      <c r="H16" s="29">
        <v>325</v>
      </c>
      <c r="I16" s="14"/>
      <c r="J16" s="14"/>
      <c r="K16" s="15"/>
      <c r="L16" s="15"/>
      <c r="M16" s="15"/>
      <c r="N16" s="15"/>
      <c r="O16" s="14"/>
    </row>
    <row r="17" spans="1:15" s="16" customFormat="1" ht="30" customHeight="1" x14ac:dyDescent="0.25">
      <c r="A17" s="49" t="s">
        <v>0</v>
      </c>
      <c r="B17" s="49" t="s">
        <v>1</v>
      </c>
      <c r="C17" s="49" t="s">
        <v>2</v>
      </c>
      <c r="D17" s="49"/>
      <c r="E17" s="14" t="s">
        <v>5</v>
      </c>
      <c r="F17" s="14" t="s">
        <v>7</v>
      </c>
      <c r="G17" s="14" t="s">
        <v>8</v>
      </c>
      <c r="H17" s="14" t="s">
        <v>23</v>
      </c>
      <c r="I17" s="14" t="s">
        <v>24</v>
      </c>
      <c r="J17" s="58" t="s">
        <v>15</v>
      </c>
      <c r="K17" s="49" t="s">
        <v>11</v>
      </c>
      <c r="L17" s="49" t="s">
        <v>12</v>
      </c>
      <c r="M17" s="49" t="s">
        <v>13</v>
      </c>
      <c r="N17" s="49" t="s">
        <v>9</v>
      </c>
      <c r="O17" s="54" t="s">
        <v>10</v>
      </c>
    </row>
    <row r="18" spans="1:15" s="16" customFormat="1" ht="12.75" x14ac:dyDescent="0.25">
      <c r="A18" s="49"/>
      <c r="B18" s="49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59"/>
      <c r="K18" s="49"/>
      <c r="L18" s="49"/>
      <c r="M18" s="49"/>
      <c r="N18" s="49"/>
      <c r="O18" s="54"/>
    </row>
    <row r="19" spans="1:15" s="16" customFormat="1" ht="60.6" customHeight="1" x14ac:dyDescent="0.25">
      <c r="A19" s="15">
        <v>1</v>
      </c>
      <c r="B19" s="19"/>
      <c r="C19" s="17"/>
      <c r="D19" s="17"/>
      <c r="E19" s="14"/>
      <c r="F19" s="14"/>
      <c r="G19" s="14"/>
      <c r="H19" s="14"/>
      <c r="I19" s="14"/>
      <c r="J19" s="14" t="e">
        <f t="shared" ref="J19:J29" si="0">AVERAGE(E19:I19)</f>
        <v>#DIV/0!</v>
      </c>
      <c r="K19" s="15">
        <f t="shared" ref="K19:K29" si="1">COUNT(E19:I19)</f>
        <v>0</v>
      </c>
      <c r="L19" s="15" t="e">
        <f t="shared" ref="L19:L29" si="2">STDEV(E19:I19)</f>
        <v>#DIV/0!</v>
      </c>
      <c r="M19" s="15" t="e">
        <f t="shared" ref="M19:M29" si="3">L19/J19*100</f>
        <v>#DIV/0!</v>
      </c>
      <c r="N19" s="15" t="e">
        <f t="shared" ref="N19:N29" si="4">IF(M19&lt;33,"ОДНОРОДНЫЕ","НЕОДНОРОДНЫЕ")</f>
        <v>#DIV/0!</v>
      </c>
      <c r="O19" s="14" t="e">
        <f t="shared" ref="O19:O29" si="5">D19*J19</f>
        <v>#DIV/0!</v>
      </c>
    </row>
    <row r="20" spans="1:15" s="16" customFormat="1" ht="12.75" x14ac:dyDescent="0.25">
      <c r="A20" s="15">
        <v>2</v>
      </c>
      <c r="B20" s="23" t="s">
        <v>27</v>
      </c>
      <c r="C20" s="25" t="s">
        <v>37</v>
      </c>
      <c r="D20" s="27">
        <v>1800</v>
      </c>
      <c r="E20" s="28">
        <v>33.299999999999997</v>
      </c>
      <c r="F20" s="13">
        <v>39.5</v>
      </c>
      <c r="G20" s="13">
        <v>45.92</v>
      </c>
      <c r="H20" s="13">
        <v>46.9</v>
      </c>
      <c r="I20" s="14"/>
      <c r="J20" s="14">
        <f t="shared" si="0"/>
        <v>41.405000000000001</v>
      </c>
      <c r="K20" s="15">
        <f t="shared" si="1"/>
        <v>4</v>
      </c>
      <c r="L20" s="15">
        <f t="shared" si="2"/>
        <v>6.3219274487031596</v>
      </c>
      <c r="M20" s="15">
        <f t="shared" si="3"/>
        <v>15.268512133083345</v>
      </c>
      <c r="N20" s="15" t="str">
        <f t="shared" si="4"/>
        <v>ОДНОРОДНЫЕ</v>
      </c>
      <c r="O20" s="14">
        <f t="shared" si="5"/>
        <v>74529</v>
      </c>
    </row>
    <row r="21" spans="1:15" s="16" customFormat="1" ht="12.75" x14ac:dyDescent="0.25">
      <c r="A21" s="15">
        <v>3</v>
      </c>
      <c r="B21" s="23" t="s">
        <v>28</v>
      </c>
      <c r="C21" s="25" t="s">
        <v>37</v>
      </c>
      <c r="D21" s="27">
        <v>4650</v>
      </c>
      <c r="E21" s="28">
        <v>39.5</v>
      </c>
      <c r="F21" s="13">
        <v>55.1</v>
      </c>
      <c r="G21" s="13">
        <v>63.01</v>
      </c>
      <c r="H21" s="13">
        <v>64.36</v>
      </c>
      <c r="I21" s="14"/>
      <c r="J21" s="14">
        <f t="shared" ref="J21:J27" si="6">AVERAGE(E21:I21)</f>
        <v>55.492499999999993</v>
      </c>
      <c r="K21" s="15">
        <f t="shared" ref="K21:K27" si="7">COUNT(E21:I21)</f>
        <v>4</v>
      </c>
      <c r="L21" s="15">
        <f t="shared" ref="L21:L27" si="8">STDEV(E21:I21)</f>
        <v>11.417230764652809</v>
      </c>
      <c r="M21" s="15">
        <f t="shared" ref="M21:M27" si="9">L21/J21*100</f>
        <v>20.574367283241539</v>
      </c>
      <c r="N21" s="15" t="str">
        <f t="shared" ref="N21:N27" si="10">IF(M21&lt;33,"ОДНОРОДНЫЕ","НЕОДНОРОДНЫЕ")</f>
        <v>ОДНОРОДНЫЕ</v>
      </c>
      <c r="O21" s="14">
        <f t="shared" ref="O21:O27" si="11">D21*J21</f>
        <v>258040.12499999997</v>
      </c>
    </row>
    <row r="22" spans="1:15" s="16" customFormat="1" ht="25.5" x14ac:dyDescent="0.25">
      <c r="A22" s="15">
        <v>4</v>
      </c>
      <c r="B22" s="23" t="s">
        <v>29</v>
      </c>
      <c r="C22" s="25" t="s">
        <v>37</v>
      </c>
      <c r="D22" s="27">
        <v>1900</v>
      </c>
      <c r="E22" s="28">
        <v>23</v>
      </c>
      <c r="F22" s="13">
        <v>14.9</v>
      </c>
      <c r="G22" s="13">
        <v>37.58</v>
      </c>
      <c r="H22" s="13">
        <v>38.380000000000003</v>
      </c>
      <c r="I22" s="14"/>
      <c r="J22" s="14">
        <f t="shared" si="6"/>
        <v>28.464999999999996</v>
      </c>
      <c r="K22" s="15">
        <f t="shared" si="7"/>
        <v>4</v>
      </c>
      <c r="L22" s="15">
        <f t="shared" si="8"/>
        <v>11.478471152553393</v>
      </c>
      <c r="M22" s="15">
        <f t="shared" si="9"/>
        <v>40.32485913421182</v>
      </c>
      <c r="N22" s="15" t="str">
        <f t="shared" si="10"/>
        <v>НЕОДНОРОДНЫЕ</v>
      </c>
      <c r="O22" s="14">
        <f t="shared" si="11"/>
        <v>54083.499999999993</v>
      </c>
    </row>
    <row r="23" spans="1:15" s="16" customFormat="1" ht="12.75" x14ac:dyDescent="0.25">
      <c r="A23" s="15">
        <v>5</v>
      </c>
      <c r="B23" s="23" t="s">
        <v>30</v>
      </c>
      <c r="C23" s="25" t="s">
        <v>37</v>
      </c>
      <c r="D23" s="27">
        <v>1000</v>
      </c>
      <c r="E23" s="28">
        <v>23.2</v>
      </c>
      <c r="F23" s="13">
        <v>13.4</v>
      </c>
      <c r="G23" s="13">
        <v>24.93</v>
      </c>
      <c r="H23" s="13">
        <v>25.47</v>
      </c>
      <c r="I23" s="14"/>
      <c r="J23" s="14">
        <f t="shared" si="6"/>
        <v>21.75</v>
      </c>
      <c r="K23" s="15">
        <f t="shared" si="7"/>
        <v>4</v>
      </c>
      <c r="L23" s="15">
        <f t="shared" si="8"/>
        <v>5.6502448324534251</v>
      </c>
      <c r="M23" s="15">
        <f t="shared" si="9"/>
        <v>25.978137160705401</v>
      </c>
      <c r="N23" s="15" t="str">
        <f t="shared" si="10"/>
        <v>ОДНОРОДНЫЕ</v>
      </c>
      <c r="O23" s="14">
        <f t="shared" si="11"/>
        <v>21750</v>
      </c>
    </row>
    <row r="24" spans="1:15" s="16" customFormat="1" ht="25.5" x14ac:dyDescent="0.2">
      <c r="A24" s="20">
        <v>6</v>
      </c>
      <c r="B24" s="24" t="s">
        <v>31</v>
      </c>
      <c r="C24" s="26" t="s">
        <v>38</v>
      </c>
      <c r="D24" s="27">
        <v>130</v>
      </c>
      <c r="E24" s="28">
        <v>31.4</v>
      </c>
      <c r="F24" s="13">
        <v>85.8</v>
      </c>
      <c r="G24" s="13">
        <v>166.25</v>
      </c>
      <c r="H24" s="13">
        <v>169.81</v>
      </c>
      <c r="I24" s="22"/>
      <c r="J24" s="22">
        <f t="shared" si="6"/>
        <v>113.315</v>
      </c>
      <c r="K24" s="20">
        <f t="shared" si="7"/>
        <v>4</v>
      </c>
      <c r="L24" s="20">
        <f t="shared" si="8"/>
        <v>66.984927906706503</v>
      </c>
      <c r="M24" s="20">
        <f t="shared" si="9"/>
        <v>59.113910697353845</v>
      </c>
      <c r="N24" s="20" t="str">
        <f t="shared" si="10"/>
        <v>НЕОДНОРОДНЫЕ</v>
      </c>
      <c r="O24" s="22">
        <f t="shared" si="11"/>
        <v>14730.949999999999</v>
      </c>
    </row>
    <row r="25" spans="1:15" s="16" customFormat="1" ht="25.5" x14ac:dyDescent="0.2">
      <c r="A25" s="20">
        <v>7</v>
      </c>
      <c r="B25" s="24" t="s">
        <v>32</v>
      </c>
      <c r="C25" s="26" t="s">
        <v>38</v>
      </c>
      <c r="D25" s="27">
        <v>120</v>
      </c>
      <c r="E25" s="28">
        <v>30.6</v>
      </c>
      <c r="F25" s="13">
        <v>35.9</v>
      </c>
      <c r="G25" s="13">
        <v>166.25</v>
      </c>
      <c r="H25" s="13">
        <v>169.81</v>
      </c>
      <c r="I25" s="22"/>
      <c r="J25" s="22">
        <f t="shared" si="6"/>
        <v>100.64</v>
      </c>
      <c r="K25" s="20">
        <f t="shared" si="7"/>
        <v>4</v>
      </c>
      <c r="L25" s="20">
        <f t="shared" si="8"/>
        <v>77.858911286163419</v>
      </c>
      <c r="M25" s="20">
        <f t="shared" si="9"/>
        <v>77.363783074486705</v>
      </c>
      <c r="N25" s="20" t="str">
        <f t="shared" si="10"/>
        <v>НЕОДНОРОДНЫЕ</v>
      </c>
      <c r="O25" s="22">
        <f t="shared" si="11"/>
        <v>12076.8</v>
      </c>
    </row>
    <row r="26" spans="1:15" s="16" customFormat="1" ht="12.75" x14ac:dyDescent="0.2">
      <c r="A26" s="20">
        <v>8</v>
      </c>
      <c r="B26" s="24" t="s">
        <v>33</v>
      </c>
      <c r="C26" s="26" t="s">
        <v>38</v>
      </c>
      <c r="D26" s="27">
        <v>7</v>
      </c>
      <c r="E26" s="28">
        <v>143.19999999999999</v>
      </c>
      <c r="F26" s="13">
        <v>111</v>
      </c>
      <c r="G26" s="13">
        <v>166.25</v>
      </c>
      <c r="H26" s="13">
        <v>169.81</v>
      </c>
      <c r="I26" s="22"/>
      <c r="J26" s="22">
        <f t="shared" si="6"/>
        <v>147.565</v>
      </c>
      <c r="K26" s="20">
        <f t="shared" si="7"/>
        <v>4</v>
      </c>
      <c r="L26" s="20">
        <f t="shared" si="8"/>
        <v>27.080261569391567</v>
      </c>
      <c r="M26" s="20">
        <f t="shared" si="9"/>
        <v>18.351412306028912</v>
      </c>
      <c r="N26" s="20" t="str">
        <f t="shared" si="10"/>
        <v>ОДНОРОДНЫЕ</v>
      </c>
      <c r="O26" s="22">
        <f t="shared" si="11"/>
        <v>1032.9549999999999</v>
      </c>
    </row>
    <row r="27" spans="1:15" s="16" customFormat="1" ht="25.5" x14ac:dyDescent="0.25">
      <c r="A27" s="20">
        <v>9</v>
      </c>
      <c r="B27" s="23" t="s">
        <v>34</v>
      </c>
      <c r="C27" s="25" t="s">
        <v>37</v>
      </c>
      <c r="D27" s="27">
        <v>100</v>
      </c>
      <c r="E27" s="28">
        <v>144.4</v>
      </c>
      <c r="F27" s="13">
        <v>69.2</v>
      </c>
      <c r="G27" s="13">
        <v>215.7</v>
      </c>
      <c r="H27" s="13">
        <v>220.32</v>
      </c>
      <c r="I27" s="22"/>
      <c r="J27" s="22">
        <f t="shared" si="6"/>
        <v>162.405</v>
      </c>
      <c r="K27" s="20">
        <f t="shared" si="7"/>
        <v>4</v>
      </c>
      <c r="L27" s="20">
        <f t="shared" si="8"/>
        <v>71.194232678403537</v>
      </c>
      <c r="M27" s="20">
        <f t="shared" si="9"/>
        <v>43.837463550016032</v>
      </c>
      <c r="N27" s="20" t="str">
        <f t="shared" si="10"/>
        <v>НЕОДНОРОДНЫЕ</v>
      </c>
      <c r="O27" s="22">
        <f t="shared" si="11"/>
        <v>16240.5</v>
      </c>
    </row>
    <row r="28" spans="1:15" s="16" customFormat="1" ht="12.75" x14ac:dyDescent="0.2">
      <c r="A28" s="20">
        <v>10</v>
      </c>
      <c r="B28" s="24" t="s">
        <v>35</v>
      </c>
      <c r="C28" s="26" t="s">
        <v>38</v>
      </c>
      <c r="D28" s="27">
        <v>2050</v>
      </c>
      <c r="E28" s="28">
        <v>37.5</v>
      </c>
      <c r="F28" s="13">
        <v>21.8</v>
      </c>
      <c r="G28" s="13">
        <v>39.840000000000003</v>
      </c>
      <c r="H28" s="13">
        <v>40.700000000000003</v>
      </c>
      <c r="I28" s="14"/>
      <c r="J28" s="14">
        <f t="shared" si="0"/>
        <v>34.96</v>
      </c>
      <c r="K28" s="15">
        <f t="shared" si="1"/>
        <v>4</v>
      </c>
      <c r="L28" s="15">
        <f t="shared" si="2"/>
        <v>8.8769213882591966</v>
      </c>
      <c r="M28" s="15">
        <f t="shared" si="3"/>
        <v>25.391651568247131</v>
      </c>
      <c r="N28" s="15" t="str">
        <f t="shared" si="4"/>
        <v>ОДНОРОДНЫЕ</v>
      </c>
      <c r="O28" s="14">
        <f t="shared" si="5"/>
        <v>71668</v>
      </c>
    </row>
    <row r="29" spans="1:15" s="16" customFormat="1" ht="25.5" x14ac:dyDescent="0.25">
      <c r="A29" s="20">
        <v>11</v>
      </c>
      <c r="B29" s="23" t="s">
        <v>36</v>
      </c>
      <c r="C29" s="25" t="s">
        <v>37</v>
      </c>
      <c r="D29" s="27">
        <v>160</v>
      </c>
      <c r="E29" s="28">
        <v>67.7</v>
      </c>
      <c r="F29" s="13">
        <v>52.7</v>
      </c>
      <c r="G29" s="13">
        <v>110.24</v>
      </c>
      <c r="H29" s="13">
        <v>135.08000000000001</v>
      </c>
      <c r="I29" s="14"/>
      <c r="J29" s="14">
        <f t="shared" si="0"/>
        <v>91.43</v>
      </c>
      <c r="K29" s="15">
        <f t="shared" si="1"/>
        <v>4</v>
      </c>
      <c r="L29" s="15">
        <f t="shared" si="2"/>
        <v>37.957275982346253</v>
      </c>
      <c r="M29" s="15">
        <f t="shared" si="3"/>
        <v>41.515121931911025</v>
      </c>
      <c r="N29" s="15" t="str">
        <f t="shared" si="4"/>
        <v>НЕОДНОРОДНЫЕ</v>
      </c>
      <c r="O29" s="14">
        <f t="shared" si="5"/>
        <v>14628.800000000001</v>
      </c>
    </row>
    <row r="30" spans="1:15" s="16" customFormat="1" ht="14.45" customHeight="1" x14ac:dyDescent="0.25">
      <c r="A30" s="15"/>
      <c r="B30" s="15"/>
      <c r="C30" s="15"/>
      <c r="D30" s="18"/>
      <c r="E30" s="14">
        <v>421418.4</v>
      </c>
      <c r="F30" s="14">
        <v>445306</v>
      </c>
      <c r="G30" s="14">
        <v>635591.15</v>
      </c>
      <c r="H30" s="14">
        <v>652806.97</v>
      </c>
      <c r="I30" s="14"/>
      <c r="J30" s="14">
        <f>AVERAGE(E30:I30)</f>
        <v>538780.63</v>
      </c>
      <c r="K30" s="15">
        <f>COUNT(E30:I30)</f>
        <v>4</v>
      </c>
      <c r="L30" s="15">
        <f>STDEV(E30:I30)</f>
        <v>122318.82177418674</v>
      </c>
      <c r="M30" s="15">
        <f>L30/J30*100</f>
        <v>22.702898909744906</v>
      </c>
      <c r="N30" s="15" t="str">
        <f>IF(M30&lt;33,"ОДНОРОДНЫЕ","НЕОДНОРОДНЫЕ")</f>
        <v>ОДНОРОДНЫЕ</v>
      </c>
      <c r="O30" s="14">
        <f>D30*J30</f>
        <v>0</v>
      </c>
    </row>
    <row r="31" spans="1:15" s="8" customFormat="1" x14ac:dyDescent="0.25">
      <c r="A31" s="6"/>
      <c r="B31" s="6"/>
      <c r="C31" s="6"/>
      <c r="D31" s="6"/>
      <c r="E31" s="7"/>
      <c r="F31" s="7"/>
      <c r="G31" s="7"/>
      <c r="H31" s="7"/>
      <c r="I31" s="7"/>
      <c r="J31" s="7"/>
      <c r="K31" s="6"/>
      <c r="L31" s="6"/>
      <c r="M31" s="6"/>
      <c r="N31" s="6"/>
      <c r="O31" s="7"/>
    </row>
    <row r="32" spans="1:15" s="8" customFormat="1" ht="14.45" customHeight="1" x14ac:dyDescent="0.25">
      <c r="A32" s="53" t="s">
        <v>20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s="8" customFormat="1" ht="18.75" customHeight="1" x14ac:dyDescent="0.25">
      <c r="A33" s="53" t="s">
        <v>25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s="8" customFormat="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s="12" customFormat="1" ht="15" customHeight="1" x14ac:dyDescent="0.25">
      <c r="A35" s="50" t="s">
        <v>26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17">
    <mergeCell ref="N17:N18"/>
    <mergeCell ref="A17:A18"/>
    <mergeCell ref="B17:B18"/>
    <mergeCell ref="C17:D17"/>
    <mergeCell ref="A35:O35"/>
    <mergeCell ref="L11:M11"/>
    <mergeCell ref="B13:N13"/>
    <mergeCell ref="A32:O32"/>
    <mergeCell ref="A33:O33"/>
    <mergeCell ref="A34:O34"/>
    <mergeCell ref="O17:O18"/>
    <mergeCell ref="A16:B16"/>
    <mergeCell ref="C16:D16"/>
    <mergeCell ref="J17:J18"/>
    <mergeCell ref="K17:K18"/>
    <mergeCell ref="L17:L18"/>
    <mergeCell ref="M17:M18"/>
  </mergeCells>
  <conditionalFormatting sqref="N30">
    <cfRule type="containsText" dxfId="23" priority="10" operator="containsText" text="НЕ">
      <formula>NOT(ISERROR(SEARCH("НЕ",N30)))</formula>
    </cfRule>
    <cfRule type="containsText" dxfId="22" priority="11" operator="containsText" text="ОДНОРОДНЫЕ">
      <formula>NOT(ISERROR(SEARCH("ОДНОРОДНЫЕ",N30)))</formula>
    </cfRule>
    <cfRule type="containsText" dxfId="21" priority="12" operator="containsText" text="НЕОДНОРОДНЫЕ">
      <formula>NOT(ISERROR(SEARCH("НЕОДНОРОДНЫЕ",N30)))</formula>
    </cfRule>
  </conditionalFormatting>
  <conditionalFormatting sqref="N30">
    <cfRule type="containsText" dxfId="20" priority="7" operator="containsText" text="НЕОДНОРОДНЫЕ">
      <formula>NOT(ISERROR(SEARCH("НЕОДНОРОДНЫЕ",N30)))</formula>
    </cfRule>
    <cfRule type="containsText" dxfId="19" priority="8" operator="containsText" text="ОДНОРОДНЫЕ">
      <formula>NOT(ISERROR(SEARCH("ОДНОРОДНЫЕ",N30)))</formula>
    </cfRule>
    <cfRule type="containsText" dxfId="18" priority="9" operator="containsText" text="НЕОДНОРОДНЫЕ">
      <formula>NOT(ISERROR(SEARCH("НЕОДНОРОДНЫЕ",N30)))</formula>
    </cfRule>
  </conditionalFormatting>
  <conditionalFormatting sqref="N19:N29">
    <cfRule type="containsText" dxfId="17" priority="4" operator="containsText" text="НЕ">
      <formula>NOT(ISERROR(SEARCH("НЕ",N19)))</formula>
    </cfRule>
    <cfRule type="containsText" dxfId="16" priority="5" operator="containsText" text="ОДНОРОДНЫЕ">
      <formula>NOT(ISERROR(SEARCH("ОДНОРОДНЫЕ",N19)))</formula>
    </cfRule>
    <cfRule type="containsText" dxfId="15" priority="6" operator="containsText" text="НЕОДНОРОДНЫЕ">
      <formula>NOT(ISERROR(SEARCH("НЕОДНОРОДНЫЕ",N19)))</formula>
    </cfRule>
  </conditionalFormatting>
  <conditionalFormatting sqref="N19:N29">
    <cfRule type="containsText" dxfId="14" priority="1" operator="containsText" text="НЕОДНОРОДНЫЕ">
      <formula>NOT(ISERROR(SEARCH("НЕОДНОРОДНЫЕ",N19)))</formula>
    </cfRule>
    <cfRule type="containsText" dxfId="13" priority="2" operator="containsText" text="ОДНОРОДНЫЕ">
      <formula>NOT(ISERROR(SEARCH("ОДНОРОДНЫЕ",N19)))</formula>
    </cfRule>
    <cfRule type="containsText" dxfId="12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3"/>
  <sheetViews>
    <sheetView topLeftCell="A10" workbookViewId="0">
      <selection activeCell="A10" sqref="A1:XFD1048576"/>
    </sheetView>
  </sheetViews>
  <sheetFormatPr defaultColWidth="9.140625" defaultRowHeight="15" x14ac:dyDescent="0.25"/>
  <cols>
    <col min="1" max="1" width="9.140625" style="21"/>
    <col min="2" max="2" width="27.28515625" style="21" customWidth="1"/>
    <col min="3" max="4" width="9.140625" style="21"/>
    <col min="5" max="5" width="12.14062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1" customWidth="1"/>
    <col min="12" max="12" width="12.5703125" style="21" customWidth="1"/>
    <col min="13" max="13" width="10.28515625" style="21" customWidth="1"/>
    <col min="14" max="14" width="14.28515625" style="21" customWidth="1"/>
    <col min="15" max="15" width="13.28515625" style="3" customWidth="1"/>
    <col min="16" max="16384" width="9.140625" style="1"/>
  </cols>
  <sheetData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1" t="s">
        <v>21</v>
      </c>
      <c r="M11" s="51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52" t="s">
        <v>19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"/>
    </row>
    <row r="16" spans="1:15" s="16" customFormat="1" ht="45.6" customHeight="1" x14ac:dyDescent="0.25">
      <c r="A16" s="55" t="s">
        <v>14</v>
      </c>
      <c r="B16" s="56"/>
      <c r="C16" s="60">
        <f>SUMIF(O19:O28,"&gt;0")</f>
        <v>269846.30499999999</v>
      </c>
      <c r="D16" s="61"/>
      <c r="E16" s="29" t="s">
        <v>39</v>
      </c>
      <c r="F16" s="29" t="s">
        <v>40</v>
      </c>
      <c r="G16" s="29">
        <v>314</v>
      </c>
      <c r="H16" s="29">
        <v>325</v>
      </c>
      <c r="I16" s="22"/>
      <c r="J16" s="22"/>
      <c r="K16" s="20"/>
      <c r="L16" s="20"/>
      <c r="M16" s="20"/>
      <c r="N16" s="20"/>
      <c r="O16" s="22"/>
    </row>
    <row r="17" spans="1:15" s="16" customFormat="1" ht="30" customHeight="1" x14ac:dyDescent="0.25">
      <c r="A17" s="49" t="s">
        <v>0</v>
      </c>
      <c r="B17" s="49" t="s">
        <v>1</v>
      </c>
      <c r="C17" s="49" t="s">
        <v>2</v>
      </c>
      <c r="D17" s="49"/>
      <c r="E17" s="22" t="s">
        <v>5</v>
      </c>
      <c r="F17" s="22" t="s">
        <v>7</v>
      </c>
      <c r="G17" s="22" t="s">
        <v>8</v>
      </c>
      <c r="H17" s="22" t="s">
        <v>23</v>
      </c>
      <c r="I17" s="22" t="s">
        <v>24</v>
      </c>
      <c r="J17" s="58" t="s">
        <v>15</v>
      </c>
      <c r="K17" s="49" t="s">
        <v>11</v>
      </c>
      <c r="L17" s="49" t="s">
        <v>12</v>
      </c>
      <c r="M17" s="49" t="s">
        <v>13</v>
      </c>
      <c r="N17" s="49" t="s">
        <v>9</v>
      </c>
      <c r="O17" s="54" t="s">
        <v>10</v>
      </c>
    </row>
    <row r="18" spans="1:15" s="16" customFormat="1" ht="25.5" x14ac:dyDescent="0.25">
      <c r="A18" s="49"/>
      <c r="B18" s="49"/>
      <c r="C18" s="20" t="s">
        <v>3</v>
      </c>
      <c r="D18" s="20" t="s">
        <v>4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59"/>
      <c r="K18" s="49"/>
      <c r="L18" s="49"/>
      <c r="M18" s="49"/>
      <c r="N18" s="49"/>
      <c r="O18" s="54"/>
    </row>
    <row r="19" spans="1:15" s="16" customFormat="1" ht="60.6" customHeight="1" x14ac:dyDescent="0.25">
      <c r="A19" s="20">
        <v>1</v>
      </c>
      <c r="B19" s="19"/>
      <c r="C19" s="17"/>
      <c r="D19" s="17"/>
      <c r="E19" s="22"/>
      <c r="F19" s="22"/>
      <c r="G19" s="22"/>
      <c r="H19" s="22"/>
      <c r="I19" s="22"/>
      <c r="J19" s="22" t="e">
        <f t="shared" ref="J19:J27" si="0">AVERAGE(E19:I19)</f>
        <v>#DIV/0!</v>
      </c>
      <c r="K19" s="20">
        <f t="shared" ref="K19:K27" si="1">COUNT(E19:I19)</f>
        <v>0</v>
      </c>
      <c r="L19" s="20" t="e">
        <f t="shared" ref="L19:L27" si="2">STDEV(E19:I19)</f>
        <v>#DIV/0!</v>
      </c>
      <c r="M19" s="20" t="e">
        <f t="shared" ref="M19:M27" si="3">L19/J19*100</f>
        <v>#DIV/0!</v>
      </c>
      <c r="N19" s="20" t="e">
        <f t="shared" ref="N19:N27" si="4">IF(M19&lt;33,"ОДНОРОДНЫЕ","НЕОДНОРОДНЫЕ")</f>
        <v>#DIV/0!</v>
      </c>
      <c r="O19" s="22" t="e">
        <f t="shared" ref="O19:O27" si="5">D19*J19</f>
        <v>#DIV/0!</v>
      </c>
    </row>
    <row r="20" spans="1:15" s="16" customFormat="1" ht="12.75" x14ac:dyDescent="0.25">
      <c r="A20" s="20">
        <v>3</v>
      </c>
      <c r="B20" s="23" t="s">
        <v>28</v>
      </c>
      <c r="C20" s="25" t="s">
        <v>37</v>
      </c>
      <c r="D20" s="27">
        <v>2500</v>
      </c>
      <c r="E20" s="28">
        <v>39.5</v>
      </c>
      <c r="F20" s="13">
        <v>55.1</v>
      </c>
      <c r="G20" s="13">
        <v>63.01</v>
      </c>
      <c r="H20" s="13">
        <v>64.36</v>
      </c>
      <c r="I20" s="22"/>
      <c r="J20" s="22">
        <f t="shared" si="0"/>
        <v>55.492499999999993</v>
      </c>
      <c r="K20" s="20">
        <f t="shared" si="1"/>
        <v>4</v>
      </c>
      <c r="L20" s="20">
        <f t="shared" si="2"/>
        <v>11.417230764652809</v>
      </c>
      <c r="M20" s="20">
        <f t="shared" si="3"/>
        <v>20.574367283241539</v>
      </c>
      <c r="N20" s="20" t="str">
        <f t="shared" si="4"/>
        <v>ОДНОРОДНЫЕ</v>
      </c>
      <c r="O20" s="22">
        <f t="shared" si="5"/>
        <v>138731.24999999997</v>
      </c>
    </row>
    <row r="21" spans="1:15" s="16" customFormat="1" ht="12.75" x14ac:dyDescent="0.25">
      <c r="A21" s="20">
        <v>5</v>
      </c>
      <c r="B21" s="23" t="s">
        <v>30</v>
      </c>
      <c r="C21" s="25" t="s">
        <v>37</v>
      </c>
      <c r="D21" s="27">
        <v>1700</v>
      </c>
      <c r="E21" s="28">
        <v>23.2</v>
      </c>
      <c r="F21" s="13">
        <v>13.4</v>
      </c>
      <c r="G21" s="13">
        <v>24.93</v>
      </c>
      <c r="H21" s="13">
        <v>25.47</v>
      </c>
      <c r="I21" s="22"/>
      <c r="J21" s="22">
        <f t="shared" si="0"/>
        <v>21.75</v>
      </c>
      <c r="K21" s="20">
        <f t="shared" si="1"/>
        <v>4</v>
      </c>
      <c r="L21" s="20">
        <f t="shared" si="2"/>
        <v>5.6502448324534251</v>
      </c>
      <c r="M21" s="20">
        <f t="shared" si="3"/>
        <v>25.978137160705401</v>
      </c>
      <c r="N21" s="20" t="str">
        <f t="shared" si="4"/>
        <v>ОДНОРОДНЫЕ</v>
      </c>
      <c r="O21" s="22">
        <f t="shared" si="5"/>
        <v>36975</v>
      </c>
    </row>
    <row r="22" spans="1:15" s="16" customFormat="1" ht="25.5" x14ac:dyDescent="0.2">
      <c r="A22" s="20">
        <v>6</v>
      </c>
      <c r="B22" s="24" t="s">
        <v>31</v>
      </c>
      <c r="C22" s="26" t="s">
        <v>38</v>
      </c>
      <c r="D22" s="27">
        <v>130</v>
      </c>
      <c r="E22" s="28">
        <v>31.4</v>
      </c>
      <c r="F22" s="13">
        <v>85.8</v>
      </c>
      <c r="G22" s="13">
        <v>166.25</v>
      </c>
      <c r="H22" s="13">
        <v>169.81</v>
      </c>
      <c r="I22" s="22"/>
      <c r="J22" s="22">
        <f t="shared" si="0"/>
        <v>113.315</v>
      </c>
      <c r="K22" s="20">
        <f t="shared" si="1"/>
        <v>4</v>
      </c>
      <c r="L22" s="20">
        <f t="shared" si="2"/>
        <v>66.984927906706503</v>
      </c>
      <c r="M22" s="20">
        <f t="shared" si="3"/>
        <v>59.113910697353845</v>
      </c>
      <c r="N22" s="20" t="str">
        <f t="shared" si="4"/>
        <v>НЕОДНОРОДНЫЕ</v>
      </c>
      <c r="O22" s="22">
        <f t="shared" si="5"/>
        <v>14730.949999999999</v>
      </c>
    </row>
    <row r="23" spans="1:15" s="16" customFormat="1" ht="25.5" x14ac:dyDescent="0.2">
      <c r="A23" s="20">
        <v>7</v>
      </c>
      <c r="B23" s="24" t="s">
        <v>32</v>
      </c>
      <c r="C23" s="26" t="s">
        <v>38</v>
      </c>
      <c r="D23" s="27">
        <v>130</v>
      </c>
      <c r="E23" s="28">
        <v>30.6</v>
      </c>
      <c r="F23" s="13">
        <v>35.9</v>
      </c>
      <c r="G23" s="13">
        <v>166.25</v>
      </c>
      <c r="H23" s="13">
        <v>169.81</v>
      </c>
      <c r="I23" s="22"/>
      <c r="J23" s="22">
        <f t="shared" si="0"/>
        <v>100.64</v>
      </c>
      <c r="K23" s="20">
        <f t="shared" si="1"/>
        <v>4</v>
      </c>
      <c r="L23" s="20">
        <f t="shared" si="2"/>
        <v>77.858911286163419</v>
      </c>
      <c r="M23" s="20">
        <f t="shared" si="3"/>
        <v>77.363783074486705</v>
      </c>
      <c r="N23" s="20" t="str">
        <f t="shared" si="4"/>
        <v>НЕОДНОРОДНЫЕ</v>
      </c>
      <c r="O23" s="22">
        <f t="shared" si="5"/>
        <v>13083.2</v>
      </c>
    </row>
    <row r="24" spans="1:15" s="16" customFormat="1" ht="12.75" x14ac:dyDescent="0.2">
      <c r="A24" s="20">
        <v>8</v>
      </c>
      <c r="B24" s="24" t="s">
        <v>33</v>
      </c>
      <c r="C24" s="26" t="s">
        <v>38</v>
      </c>
      <c r="D24" s="27">
        <v>7</v>
      </c>
      <c r="E24" s="28">
        <v>143.19999999999999</v>
      </c>
      <c r="F24" s="13">
        <v>111</v>
      </c>
      <c r="G24" s="13">
        <v>166.25</v>
      </c>
      <c r="H24" s="13">
        <v>169.81</v>
      </c>
      <c r="I24" s="22"/>
      <c r="J24" s="22">
        <f t="shared" si="0"/>
        <v>147.565</v>
      </c>
      <c r="K24" s="20">
        <f t="shared" si="1"/>
        <v>4</v>
      </c>
      <c r="L24" s="20">
        <f t="shared" si="2"/>
        <v>27.080261569391567</v>
      </c>
      <c r="M24" s="20">
        <f t="shared" si="3"/>
        <v>18.351412306028912</v>
      </c>
      <c r="N24" s="20" t="str">
        <f t="shared" si="4"/>
        <v>ОДНОРОДНЫЕ</v>
      </c>
      <c r="O24" s="22">
        <f t="shared" si="5"/>
        <v>1032.9549999999999</v>
      </c>
    </row>
    <row r="25" spans="1:15" s="16" customFormat="1" ht="25.5" x14ac:dyDescent="0.25">
      <c r="A25" s="20">
        <v>9</v>
      </c>
      <c r="B25" s="23" t="s">
        <v>34</v>
      </c>
      <c r="C25" s="25" t="s">
        <v>37</v>
      </c>
      <c r="D25" s="27">
        <v>50</v>
      </c>
      <c r="E25" s="28">
        <v>144.4</v>
      </c>
      <c r="F25" s="13">
        <v>69.2</v>
      </c>
      <c r="G25" s="13">
        <v>215.7</v>
      </c>
      <c r="H25" s="13">
        <v>220.32</v>
      </c>
      <c r="I25" s="22"/>
      <c r="J25" s="22">
        <f t="shared" si="0"/>
        <v>162.405</v>
      </c>
      <c r="K25" s="20">
        <f t="shared" si="1"/>
        <v>4</v>
      </c>
      <c r="L25" s="20">
        <f t="shared" si="2"/>
        <v>71.194232678403537</v>
      </c>
      <c r="M25" s="20">
        <f t="shared" si="3"/>
        <v>43.837463550016032</v>
      </c>
      <c r="N25" s="20" t="str">
        <f t="shared" si="4"/>
        <v>НЕОДНОРОДНЫЕ</v>
      </c>
      <c r="O25" s="22">
        <f t="shared" si="5"/>
        <v>8120.25</v>
      </c>
    </row>
    <row r="26" spans="1:15" s="16" customFormat="1" ht="12.75" x14ac:dyDescent="0.2">
      <c r="A26" s="20">
        <v>10</v>
      </c>
      <c r="B26" s="24" t="s">
        <v>35</v>
      </c>
      <c r="C26" s="26" t="s">
        <v>38</v>
      </c>
      <c r="D26" s="27">
        <v>1400</v>
      </c>
      <c r="E26" s="28">
        <v>37.5</v>
      </c>
      <c r="F26" s="13">
        <v>21.8</v>
      </c>
      <c r="G26" s="13">
        <v>39.840000000000003</v>
      </c>
      <c r="H26" s="13">
        <v>40.700000000000003</v>
      </c>
      <c r="I26" s="22"/>
      <c r="J26" s="22">
        <f t="shared" si="0"/>
        <v>34.96</v>
      </c>
      <c r="K26" s="20">
        <f t="shared" si="1"/>
        <v>4</v>
      </c>
      <c r="L26" s="20">
        <f t="shared" si="2"/>
        <v>8.8769213882591966</v>
      </c>
      <c r="M26" s="20">
        <f t="shared" si="3"/>
        <v>25.391651568247131</v>
      </c>
      <c r="N26" s="20" t="str">
        <f t="shared" si="4"/>
        <v>ОДНОРОДНЫЕ</v>
      </c>
      <c r="O26" s="22">
        <f t="shared" si="5"/>
        <v>48944</v>
      </c>
    </row>
    <row r="27" spans="1:15" s="16" customFormat="1" ht="25.5" x14ac:dyDescent="0.25">
      <c r="A27" s="20">
        <v>11</v>
      </c>
      <c r="B27" s="23" t="s">
        <v>36</v>
      </c>
      <c r="C27" s="25" t="s">
        <v>37</v>
      </c>
      <c r="D27" s="27">
        <v>90</v>
      </c>
      <c r="E27" s="28">
        <v>67.7</v>
      </c>
      <c r="F27" s="13">
        <v>52.7</v>
      </c>
      <c r="G27" s="13">
        <v>110.24</v>
      </c>
      <c r="H27" s="13">
        <v>135.08000000000001</v>
      </c>
      <c r="I27" s="22"/>
      <c r="J27" s="22">
        <f t="shared" si="0"/>
        <v>91.43</v>
      </c>
      <c r="K27" s="20">
        <f t="shared" si="1"/>
        <v>4</v>
      </c>
      <c r="L27" s="20">
        <f t="shared" si="2"/>
        <v>37.957275982346253</v>
      </c>
      <c r="M27" s="20">
        <f t="shared" si="3"/>
        <v>41.515121931911025</v>
      </c>
      <c r="N27" s="20" t="str">
        <f t="shared" si="4"/>
        <v>НЕОДНОРОДНЫЕ</v>
      </c>
      <c r="O27" s="22">
        <f t="shared" si="5"/>
        <v>8228.7000000000007</v>
      </c>
    </row>
    <row r="28" spans="1:15" s="16" customFormat="1" ht="14.45" customHeight="1" x14ac:dyDescent="0.25">
      <c r="A28" s="20"/>
      <c r="B28" s="20"/>
      <c r="C28" s="20"/>
      <c r="D28" s="18"/>
      <c r="E28" s="22"/>
      <c r="F28" s="22"/>
      <c r="G28" s="22"/>
      <c r="H28" s="22"/>
      <c r="I28" s="22"/>
      <c r="J28" s="22" t="e">
        <f>AVERAGE(E28:I28)</f>
        <v>#DIV/0!</v>
      </c>
      <c r="K28" s="20">
        <f>COUNT(E28:I28)</f>
        <v>0</v>
      </c>
      <c r="L28" s="20" t="e">
        <f>STDEV(E28:I28)</f>
        <v>#DIV/0!</v>
      </c>
      <c r="M28" s="20" t="e">
        <f>L28/J28*100</f>
        <v>#DIV/0!</v>
      </c>
      <c r="N28" s="20" t="e">
        <f>IF(M28&lt;33,"ОДНОРОДНЫЕ","НЕОДНОРОДНЫЕ")</f>
        <v>#DIV/0!</v>
      </c>
      <c r="O28" s="22" t="e">
        <f>D28*J28</f>
        <v>#DIV/0!</v>
      </c>
    </row>
    <row r="29" spans="1:15" s="8" customFormat="1" x14ac:dyDescent="0.25">
      <c r="A29" s="6"/>
      <c r="B29" s="6"/>
      <c r="C29" s="6"/>
      <c r="D29" s="6"/>
      <c r="E29" s="7"/>
      <c r="F29" s="7"/>
      <c r="G29" s="7"/>
      <c r="H29" s="7"/>
      <c r="I29" s="7"/>
      <c r="J29" s="7"/>
      <c r="K29" s="6"/>
      <c r="L29" s="6"/>
      <c r="M29" s="6"/>
      <c r="N29" s="6"/>
      <c r="O29" s="7"/>
    </row>
    <row r="30" spans="1:15" s="8" customFormat="1" ht="14.45" customHeight="1" x14ac:dyDescent="0.25">
      <c r="A30" s="53" t="s">
        <v>20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s="8" customFormat="1" ht="18.75" customHeight="1" x14ac:dyDescent="0.25">
      <c r="A31" s="53" t="s">
        <v>25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s="8" customFormat="1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1:15" s="12" customFormat="1" ht="15" customHeight="1" x14ac:dyDescent="0.25">
      <c r="A33" s="50" t="s">
        <v>41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</sheetData>
  <mergeCells count="17">
    <mergeCell ref="A33:O33"/>
    <mergeCell ref="M17:M18"/>
    <mergeCell ref="N17:N18"/>
    <mergeCell ref="O17:O18"/>
    <mergeCell ref="A30:O30"/>
    <mergeCell ref="A31:O31"/>
    <mergeCell ref="A32:O32"/>
    <mergeCell ref="L11:M11"/>
    <mergeCell ref="B13:N13"/>
    <mergeCell ref="A16:B16"/>
    <mergeCell ref="C16:D16"/>
    <mergeCell ref="A17:A18"/>
    <mergeCell ref="B17:B18"/>
    <mergeCell ref="C17:D17"/>
    <mergeCell ref="J17:J18"/>
    <mergeCell ref="K17:K18"/>
    <mergeCell ref="L17:L18"/>
  </mergeCells>
  <conditionalFormatting sqref="N19:N28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8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abSelected="1" zoomScaleNormal="100" workbookViewId="0">
      <selection activeCell="O15" sqref="O15"/>
    </sheetView>
  </sheetViews>
  <sheetFormatPr defaultRowHeight="12.75" x14ac:dyDescent="0.25"/>
  <cols>
    <col min="1" max="1" width="3" style="36" customWidth="1"/>
    <col min="2" max="2" width="18" style="36" customWidth="1"/>
    <col min="3" max="3" width="7" style="36" customWidth="1"/>
    <col min="4" max="4" width="5.85546875" style="36" customWidth="1"/>
    <col min="5" max="5" width="11" style="32" hidden="1" customWidth="1"/>
    <col min="6" max="8" width="12.7109375" style="32" customWidth="1"/>
    <col min="9" max="9" width="10.5703125" style="32" customWidth="1"/>
    <col min="10" max="10" width="6.42578125" style="36" customWidth="1"/>
    <col min="11" max="11" width="12" style="36" customWidth="1"/>
    <col min="12" max="12" width="10.28515625" style="36" customWidth="1"/>
    <col min="13" max="13" width="9.85546875" style="36" customWidth="1"/>
    <col min="14" max="14" width="11.42578125" style="32" customWidth="1"/>
    <col min="15" max="16384" width="9.140625" style="37"/>
  </cols>
  <sheetData>
    <row r="1" spans="1:14" x14ac:dyDescent="0.25">
      <c r="N1" s="35" t="s">
        <v>44</v>
      </c>
    </row>
    <row r="2" spans="1:14" x14ac:dyDescent="0.25">
      <c r="N2" s="35" t="s">
        <v>45</v>
      </c>
    </row>
    <row r="3" spans="1:14" x14ac:dyDescent="0.25">
      <c r="N3" s="35" t="s">
        <v>53</v>
      </c>
    </row>
    <row r="4" spans="1:14" x14ac:dyDescent="0.25">
      <c r="N4" s="35" t="s">
        <v>46</v>
      </c>
    </row>
    <row r="5" spans="1:14" x14ac:dyDescent="0.25">
      <c r="N5" s="35" t="s">
        <v>47</v>
      </c>
    </row>
    <row r="6" spans="1:14" x14ac:dyDescent="0.25">
      <c r="N6" s="35" t="s">
        <v>59</v>
      </c>
    </row>
    <row r="7" spans="1:14" x14ac:dyDescent="0.25">
      <c r="N7" s="35"/>
    </row>
    <row r="8" spans="1:14" x14ac:dyDescent="0.2">
      <c r="N8" s="30" t="s">
        <v>16</v>
      </c>
    </row>
    <row r="9" spans="1:14" x14ac:dyDescent="0.2">
      <c r="N9" s="31" t="s">
        <v>22</v>
      </c>
    </row>
    <row r="10" spans="1:14" x14ac:dyDescent="0.2">
      <c r="N10" s="31" t="s">
        <v>17</v>
      </c>
    </row>
    <row r="12" spans="1:14" ht="28.9" customHeight="1" x14ac:dyDescent="0.25">
      <c r="K12" s="66" t="s">
        <v>21</v>
      </c>
      <c r="L12" s="66"/>
      <c r="N12" s="32" t="s">
        <v>18</v>
      </c>
    </row>
    <row r="14" spans="1:14" x14ac:dyDescent="0.25">
      <c r="B14" s="67" t="s">
        <v>19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6" spans="1:14" s="36" customFormat="1" ht="81" customHeight="1" x14ac:dyDescent="0.25">
      <c r="A16" s="68" t="s">
        <v>14</v>
      </c>
      <c r="B16" s="69"/>
      <c r="C16" s="70">
        <f>SUMIF(N19:N20,"&gt;0")</f>
        <v>1124500</v>
      </c>
      <c r="D16" s="71"/>
      <c r="E16" s="38"/>
      <c r="F16" s="39" t="s">
        <v>58</v>
      </c>
      <c r="G16" s="39" t="s">
        <v>57</v>
      </c>
      <c r="H16" s="39" t="s">
        <v>56</v>
      </c>
      <c r="I16" s="40"/>
      <c r="J16" s="41"/>
      <c r="K16" s="41"/>
      <c r="L16" s="41"/>
      <c r="M16" s="41"/>
      <c r="N16" s="40"/>
    </row>
    <row r="17" spans="1:15" s="36" customFormat="1" ht="30" customHeight="1" x14ac:dyDescent="0.25">
      <c r="A17" s="62" t="s">
        <v>0</v>
      </c>
      <c r="B17" s="62" t="s">
        <v>1</v>
      </c>
      <c r="C17" s="62" t="s">
        <v>2</v>
      </c>
      <c r="D17" s="62"/>
      <c r="E17" s="40"/>
      <c r="F17" s="40" t="s">
        <v>49</v>
      </c>
      <c r="G17" s="40" t="s">
        <v>50</v>
      </c>
      <c r="H17" s="40" t="s">
        <v>51</v>
      </c>
      <c r="I17" s="72" t="s">
        <v>15</v>
      </c>
      <c r="J17" s="62" t="s">
        <v>11</v>
      </c>
      <c r="K17" s="62" t="s">
        <v>12</v>
      </c>
      <c r="L17" s="62" t="s">
        <v>13</v>
      </c>
      <c r="M17" s="62" t="s">
        <v>9</v>
      </c>
      <c r="N17" s="64" t="s">
        <v>10</v>
      </c>
    </row>
    <row r="18" spans="1:15" s="36" customFormat="1" ht="25.5" x14ac:dyDescent="0.25">
      <c r="A18" s="62"/>
      <c r="B18" s="62"/>
      <c r="C18" s="41" t="s">
        <v>3</v>
      </c>
      <c r="D18" s="41" t="s">
        <v>4</v>
      </c>
      <c r="E18" s="40"/>
      <c r="F18" s="40" t="s">
        <v>6</v>
      </c>
      <c r="G18" s="40" t="s">
        <v>6</v>
      </c>
      <c r="H18" s="40" t="s">
        <v>6</v>
      </c>
      <c r="I18" s="73"/>
      <c r="J18" s="62"/>
      <c r="K18" s="62"/>
      <c r="L18" s="62"/>
      <c r="M18" s="62"/>
      <c r="N18" s="64"/>
    </row>
    <row r="19" spans="1:15" s="36" customFormat="1" ht="51" x14ac:dyDescent="0.25">
      <c r="A19" s="41">
        <v>1</v>
      </c>
      <c r="B19" s="42" t="s">
        <v>54</v>
      </c>
      <c r="C19" s="41" t="s">
        <v>42</v>
      </c>
      <c r="D19" s="41">
        <v>195</v>
      </c>
      <c r="E19" s="43"/>
      <c r="F19" s="40">
        <v>5800</v>
      </c>
      <c r="G19" s="40">
        <v>5500</v>
      </c>
      <c r="H19" s="40">
        <v>6000</v>
      </c>
      <c r="I19" s="40">
        <f>AVERAGE(E19:H19)</f>
        <v>5766.666666666667</v>
      </c>
      <c r="J19" s="41">
        <v>3</v>
      </c>
      <c r="K19" s="41">
        <f>STDEV(E19:H19)</f>
        <v>251.6611478423583</v>
      </c>
      <c r="L19" s="41">
        <f t="shared" ref="L19" si="0">K19/I19*100</f>
        <v>4.3640661475553459</v>
      </c>
      <c r="M19" s="41" t="str">
        <f t="shared" ref="M19" si="1">IF(L19&lt;33,"ОДНОРОДНЫЕ","НЕОДНОРОДНЫЕ")</f>
        <v>ОДНОРОДНЫЕ</v>
      </c>
      <c r="N19" s="40">
        <f>D19*I19</f>
        <v>1124500</v>
      </c>
    </row>
    <row r="20" spans="1:15" s="36" customFormat="1" ht="29.25" hidden="1" customHeight="1" x14ac:dyDescent="0.25">
      <c r="A20" s="41"/>
      <c r="B20" s="44"/>
      <c r="C20" s="23"/>
      <c r="D20" s="33"/>
      <c r="E20" s="45"/>
      <c r="F20" s="39"/>
      <c r="G20" s="39"/>
      <c r="H20" s="39"/>
      <c r="I20" s="40" t="e">
        <f t="shared" ref="I20:I21" si="2">AVERAGE(E20:H20)</f>
        <v>#DIV/0!</v>
      </c>
      <c r="J20" s="41">
        <v>4</v>
      </c>
      <c r="K20" s="41" t="e">
        <f t="shared" ref="K20:K21" si="3">STDEV(E20:H20)</f>
        <v>#DIV/0!</v>
      </c>
      <c r="L20" s="41" t="e">
        <f t="shared" ref="L20:L21" si="4">K20/I20*100</f>
        <v>#DIV/0!</v>
      </c>
      <c r="M20" s="41" t="e">
        <f t="shared" ref="M20" si="5">IF(L20&lt;33,"ОДНОРОДНЫЕ","НЕОДНОРОДНЫЕ")</f>
        <v>#DIV/0!</v>
      </c>
      <c r="N20" s="40" t="e">
        <f>D20*I20</f>
        <v>#DIV/0!</v>
      </c>
    </row>
    <row r="21" spans="1:15" hidden="1" x14ac:dyDescent="0.25">
      <c r="E21" s="46"/>
      <c r="F21" s="46"/>
      <c r="G21" s="46"/>
      <c r="H21" s="46"/>
      <c r="I21" s="40" t="e">
        <f t="shared" si="2"/>
        <v>#DIV/0!</v>
      </c>
      <c r="J21" s="41">
        <v>5</v>
      </c>
      <c r="K21" s="41" t="e">
        <f t="shared" si="3"/>
        <v>#DIV/0!</v>
      </c>
      <c r="L21" s="41" t="e">
        <f t="shared" si="4"/>
        <v>#DIV/0!</v>
      </c>
    </row>
    <row r="22" spans="1:15" x14ac:dyDescent="0.25">
      <c r="A22" s="62" t="s">
        <v>52</v>
      </c>
      <c r="B22" s="62"/>
      <c r="C22" s="62"/>
      <c r="D22" s="62"/>
      <c r="E22" s="47"/>
      <c r="F22" s="47">
        <f>F19*D19</f>
        <v>1131000</v>
      </c>
      <c r="G22" s="47">
        <f>G19*D19</f>
        <v>1072500</v>
      </c>
      <c r="H22" s="47">
        <f>H19*D19</f>
        <v>1170000</v>
      </c>
      <c r="I22" s="40">
        <v>5766.67</v>
      </c>
      <c r="J22" s="41">
        <v>6</v>
      </c>
      <c r="K22" s="41">
        <v>251.66114780000001</v>
      </c>
      <c r="L22" s="41">
        <v>4.364066148</v>
      </c>
      <c r="M22" s="41"/>
      <c r="N22" s="40"/>
    </row>
    <row r="23" spans="1:15" s="48" customFormat="1" ht="23.25" customHeigh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5" ht="27" customHeight="1" x14ac:dyDescent="0.2">
      <c r="A24" s="65" t="s">
        <v>48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5" ht="15" customHeight="1" x14ac:dyDescent="0.25">
      <c r="A25" s="65" t="s">
        <v>25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5" ht="15" customHeight="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37" t="s">
        <v>43</v>
      </c>
    </row>
    <row r="28" spans="1:15" ht="12.75" customHeight="1" x14ac:dyDescent="0.25">
      <c r="A28" s="63" t="s">
        <v>55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15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</sheetData>
  <mergeCells count="17">
    <mergeCell ref="K12:L12"/>
    <mergeCell ref="B14:M14"/>
    <mergeCell ref="A16:B16"/>
    <mergeCell ref="C16:D16"/>
    <mergeCell ref="A17:A18"/>
    <mergeCell ref="B17:B18"/>
    <mergeCell ref="C17:D17"/>
    <mergeCell ref="I17:I18"/>
    <mergeCell ref="J17:J18"/>
    <mergeCell ref="K17:K18"/>
    <mergeCell ref="A22:D22"/>
    <mergeCell ref="A28:N29"/>
    <mergeCell ref="L17:L18"/>
    <mergeCell ref="M17:M18"/>
    <mergeCell ref="N17:N18"/>
    <mergeCell ref="A24:N24"/>
    <mergeCell ref="A25:N26"/>
  </mergeCells>
  <conditionalFormatting sqref="M19:M20">
    <cfRule type="containsText" dxfId="5" priority="4" operator="containsText" text="НЕ">
      <formula>NOT(ISERROR(SEARCH("НЕ",M19)))</formula>
    </cfRule>
    <cfRule type="containsText" dxfId="4" priority="5" operator="containsText" text="ОДНОРОДНЫЕ">
      <formula>NOT(ISERROR(SEARCH("ОДНОРОДНЫЕ",M19)))</formula>
    </cfRule>
    <cfRule type="containsText" dxfId="3" priority="6" operator="containsText" text="НЕОДНОРОДНЫЕ">
      <formula>NOT(ISERROR(SEARCH("НЕОДНОРОДНЫЕ",M19)))</formula>
    </cfRule>
  </conditionalFormatting>
  <conditionalFormatting sqref="M19:M20">
    <cfRule type="containsText" dxfId="2" priority="1" operator="containsText" text="НЕОДНОРОДНЫЕ">
      <formula>NOT(ISERROR(SEARCH("НЕОДНОРОДНЫЕ",M19)))</formula>
    </cfRule>
    <cfRule type="containsText" dxfId="1" priority="2" operator="containsText" text="ОДНОРОДНЫЕ">
      <formula>NOT(ISERROR(SEARCH("ОДНОРОДНЫЕ",M19)))</formula>
    </cfRule>
    <cfRule type="containsText" dxfId="0" priority="3" operator="containsText" text="НЕОДНОРОДНЫЕ">
      <formula>NOT(ISERROR(SEARCH("НЕОДНОРОДНЫЕ",M19)))</formula>
    </cfRule>
  </conditionalFormatting>
  <pageMargins left="0.17" right="0.19" top="0.17" bottom="0.16" header="0.17" footer="0.1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метмебель</vt:lpstr>
      <vt:lpstr>метмебель!Область_печати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2022-10-10T07:23:04Z</dcterms:modified>
</cp:coreProperties>
</file>