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1" i="1" l="1"/>
  <c r="F21" i="1"/>
  <c r="E21" i="1"/>
  <c r="L23" i="1"/>
  <c r="K23" i="1"/>
  <c r="L22" i="1"/>
  <c r="K22" i="1"/>
  <c r="L20" i="1"/>
  <c r="K20" i="1"/>
  <c r="J23" i="1"/>
  <c r="J22" i="1"/>
  <c r="O22" i="1" s="1"/>
  <c r="J20" i="1"/>
  <c r="L24" i="1"/>
  <c r="J24" i="1"/>
  <c r="O24" i="1" s="1"/>
  <c r="K24" i="1"/>
  <c r="M24" i="1" l="1"/>
  <c r="M23" i="1"/>
  <c r="N23" i="1" s="1"/>
  <c r="K21" i="1"/>
  <c r="L21" i="1"/>
  <c r="J21" i="1"/>
  <c r="O21" i="1" s="1"/>
  <c r="M20" i="1"/>
  <c r="N20" i="1" s="1"/>
  <c r="M22" i="1"/>
  <c r="N22" i="1" s="1"/>
  <c r="O23" i="1"/>
  <c r="O20" i="1"/>
  <c r="N24" i="1"/>
  <c r="C17" i="1" l="1"/>
  <c r="M21" i="1"/>
  <c r="N21" i="1" s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<sst xmlns="http://schemas.openxmlformats.org/spreadsheetml/2006/main" count="43" uniqueCount="39">
  <si>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</si>
  <si>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</si>
  <si>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</si>
  <si>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</si>
  <si>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</si>
  <si>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</si>
  <si>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</si>
  <si>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</si>
  <si>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</si>
  <si>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</si>
  <si>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</si>
  <si>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</si>
  <si>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</si>
  <si>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</si>
  <si>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</si>
  <si>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</si>
  <si>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</si>
  <si>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</si>
  <si>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</si>
  <si>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</si>
  <si>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</si>
  <si>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</si>
  <si>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</si>
  <si>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</si>
  <si>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</si>
  <si>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</si>
  <si>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ИТОГО: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</si>
  <si>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</si>
  <si>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</si>
  <si>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</si>
  <si>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</si>
  <si>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усл.ед.</t>
  </si>
  <si>
    <t>№ 118-22</t>
  </si>
  <si>
    <t>Оказание услуг по ремонту аппарата ИВЛ Hamilton - C2/C3</t>
  </si>
  <si>
    <t>КП вх.2544-05/22 от 31.05.2022</t>
  </si>
  <si>
    <t>КП вх.2547-05/22 от 31.05.2022</t>
  </si>
  <si>
    <t>КП вх.2543-06/22 от 31.05.2022</t>
  </si>
  <si>
    <t>Исходя из имеющегося у Заказчика объёма финансового обеспечения для осуществления закупки НМЦД устанавливается в размере 996 000 (девятьсот девяносто шесть тысяч) рублей 00 копеек.</t>
  </si>
  <si>
    <t>на оказание услуг по ремонту аппарата ИВЛ Hamilton - C2/C3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</si>
</sst>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85" zoomScaleNormal="85" zoomScalePageLayoutView="70" workbookViewId="0">
      <selection activeCell="N10" sqref="N10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1" t="s">
        <v>27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1" t="s">
        <v>28</v>
      </c>
    </row>
    <row r="3" spans="1:15" ht="14.45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1" t="s">
        <v>38</v>
      </c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1" t="s">
        <v>29</v>
      </c>
    </row>
    <row r="5" spans="1:15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1" t="s">
        <v>30</v>
      </c>
    </row>
    <row r="6" spans="1:15" ht="14.45" customHeight="1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1" t="s">
        <v>32</v>
      </c>
    </row>
    <row r="7" spans="1:15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4"/>
    </row>
    <row r="8" spans="1:15" s="7" customFormat="1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8" t="s">
        <v>16</v>
      </c>
    </row>
    <row r="9" spans="1:15" s="7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9" t="s">
        <v>21</v>
      </c>
    </row>
    <row r="10" spans="1:15" s="7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9" t="s">
        <v>17</v>
      </c>
    </row>
    <row r="11" spans="1:15" s="7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4"/>
    </row>
    <row r="12" spans="1:15" s="7" customFormat="1" ht="28.9" customHeigh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14" t="s">
        <v>20</v>
      </c>
      <c r="M12" s="14"/>
      <c r="N12" s="12"/>
      <c r="O12" s="4" t="s">
        <v>18</v>
      </c>
    </row>
    <row r="13" spans="1:15" ht="18.75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12"/>
      <c r="M13" s="12"/>
      <c r="N13" s="12"/>
      <c r="O13" s="5"/>
    </row>
    <row r="14" spans="1:15" ht="18.75" x14ac:dyDescent="0.25">
      <c r="A14" s="12"/>
      <c r="B14" s="14" t="s">
        <v>19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5"/>
    </row>
    <row r="15" spans="1:15" hidden="1" x14ac:dyDescent="0.25">
      <c r="A15" s="12"/>
      <c r="B15" s="12"/>
      <c r="C15" s="12"/>
      <c r="D15" s="12"/>
      <c r="E15" s="4"/>
      <c r="F15" s="4"/>
      <c r="G15" s="4"/>
      <c r="H15" s="4"/>
      <c r="I15" s="4"/>
      <c r="J15" s="4"/>
      <c r="K15" s="12"/>
      <c r="L15" s="12"/>
      <c r="M15" s="12"/>
      <c r="N15" s="12"/>
      <c r="O15" s="4"/>
    </row>
    <row r="16" spans="1:15" x14ac:dyDescent="0.2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5" s="6" customFormat="1" ht="49.9" customHeight="1" x14ac:dyDescent="0.25">
      <c r="A17" s="17" t="s">
        <v>14</v>
      </c>
      <c r="B17" s="18"/>
      <c r="C17" s="19">
        <f>SUMIF(O20:O24,"&gt;0")</f>
        <v>1098733.3333333333</v>
      </c>
      <c r="D17" s="18"/>
      <c r="E17" s="20" t="s">
        <v>34</v>
      </c>
      <c r="F17" s="20" t="s">
        <v>35</v>
      </c>
      <c r="G17" s="20" t="s">
        <v>36</v>
      </c>
      <c r="H17" s="20"/>
      <c r="I17" s="21"/>
      <c r="J17" s="21"/>
      <c r="K17" s="16"/>
      <c r="L17" s="16"/>
      <c r="M17" s="16"/>
      <c r="N17" s="16"/>
      <c r="O17" s="21"/>
    </row>
    <row r="18" spans="1:15" s="6" customFormat="1" ht="30" customHeight="1" x14ac:dyDescent="0.25">
      <c r="A18" s="22" t="s">
        <v>0</v>
      </c>
      <c r="B18" s="22" t="s">
        <v>1</v>
      </c>
      <c r="C18" s="22" t="s">
        <v>2</v>
      </c>
      <c r="D18" s="22"/>
      <c r="E18" s="21" t="s">
        <v>5</v>
      </c>
      <c r="F18" s="21" t="s">
        <v>7</v>
      </c>
      <c r="G18" s="21" t="s">
        <v>8</v>
      </c>
      <c r="H18" s="21" t="s">
        <v>22</v>
      </c>
      <c r="I18" s="21" t="s">
        <v>23</v>
      </c>
      <c r="J18" s="23" t="s">
        <v>15</v>
      </c>
      <c r="K18" s="22" t="s">
        <v>11</v>
      </c>
      <c r="L18" s="22" t="s">
        <v>12</v>
      </c>
      <c r="M18" s="22" t="s">
        <v>13</v>
      </c>
      <c r="N18" s="22" t="s">
        <v>9</v>
      </c>
      <c r="O18" s="24" t="s">
        <v>10</v>
      </c>
    </row>
    <row r="19" spans="1:15" s="6" customFormat="1" ht="30" x14ac:dyDescent="0.25">
      <c r="A19" s="22"/>
      <c r="B19" s="22"/>
      <c r="C19" s="16" t="s">
        <v>3</v>
      </c>
      <c r="D19" s="16" t="s">
        <v>4</v>
      </c>
      <c r="E19" s="21" t="s">
        <v>6</v>
      </c>
      <c r="F19" s="21" t="s">
        <v>6</v>
      </c>
      <c r="G19" s="21" t="s">
        <v>6</v>
      </c>
      <c r="H19" s="21" t="s">
        <v>6</v>
      </c>
      <c r="I19" s="21" t="s">
        <v>6</v>
      </c>
      <c r="J19" s="25"/>
      <c r="K19" s="22"/>
      <c r="L19" s="22"/>
      <c r="M19" s="22"/>
      <c r="N19" s="22"/>
      <c r="O19" s="24"/>
    </row>
    <row r="20" spans="1:15" s="6" customFormat="1" ht="59.25" customHeight="1" x14ac:dyDescent="0.25">
      <c r="A20" s="16">
        <v>1</v>
      </c>
      <c r="B20" s="16" t="s">
        <v>33</v>
      </c>
      <c r="C20" s="16" t="s">
        <v>31</v>
      </c>
      <c r="D20" s="26">
        <v>1</v>
      </c>
      <c r="E20" s="21">
        <v>996000</v>
      </c>
      <c r="F20" s="21">
        <v>1255200</v>
      </c>
      <c r="G20" s="21">
        <v>1045000</v>
      </c>
      <c r="H20" s="21"/>
      <c r="I20" s="21"/>
      <c r="J20" s="21">
        <f t="shared" ref="J20:J23" si="0">AVERAGE(E20:I20)</f>
        <v>1098733.3333333333</v>
      </c>
      <c r="K20" s="16">
        <f t="shared" ref="K20:K23" si="1">COUNT(E20:I20)</f>
        <v>3</v>
      </c>
      <c r="L20" s="16">
        <f t="shared" ref="L20:L23" si="2">STDEV(E20:I20)</f>
        <v>137701.17404486155</v>
      </c>
      <c r="M20" s="16">
        <f t="shared" ref="M20:M23" si="3">L20/J20*100</f>
        <v>12.532720166694517</v>
      </c>
      <c r="N20" s="16" t="str">
        <f t="shared" ref="N20:N23" si="4">IF(M20&lt;33,"ОДНОРОДНЫЕ","НЕОДНОРОДНЫЕ")</f>
        <v>ОДНОРОДНЫЕ</v>
      </c>
      <c r="O20" s="21">
        <f t="shared" ref="O20:O23" si="5">D20*J20</f>
        <v>1098733.3333333333</v>
      </c>
    </row>
    <row r="21" spans="1:15" s="6" customFormat="1" ht="30" x14ac:dyDescent="0.25">
      <c r="A21" s="16">
        <v>2</v>
      </c>
      <c r="B21" s="16" t="s">
        <v>26</v>
      </c>
      <c r="C21" s="16"/>
      <c r="D21" s="26"/>
      <c r="E21" s="21">
        <f>D20*E20</f>
        <v>996000</v>
      </c>
      <c r="F21" s="21">
        <f>F20*D20</f>
        <v>1255200</v>
      </c>
      <c r="G21" s="21">
        <f>G20*D20</f>
        <v>1045000</v>
      </c>
      <c r="H21" s="21"/>
      <c r="I21" s="21"/>
      <c r="J21" s="21">
        <f t="shared" si="0"/>
        <v>1098733.3333333333</v>
      </c>
      <c r="K21" s="16">
        <f t="shared" si="1"/>
        <v>3</v>
      </c>
      <c r="L21" s="16">
        <f t="shared" si="2"/>
        <v>137701.17404486155</v>
      </c>
      <c r="M21" s="16">
        <f t="shared" si="3"/>
        <v>12.532720166694517</v>
      </c>
      <c r="N21" s="16" t="str">
        <f t="shared" si="4"/>
        <v>ОДНОРОДНЫЕ</v>
      </c>
      <c r="O21" s="21">
        <f t="shared" si="5"/>
        <v>0</v>
      </c>
    </row>
    <row r="22" spans="1:15" s="6" customFormat="1" hidden="1" x14ac:dyDescent="0.25">
      <c r="A22" s="16">
        <v>3</v>
      </c>
      <c r="B22" s="16"/>
      <c r="C22" s="16"/>
      <c r="D22" s="27"/>
      <c r="E22" s="21"/>
      <c r="F22" s="21"/>
      <c r="G22" s="21"/>
      <c r="H22" s="21"/>
      <c r="I22" s="21"/>
      <c r="J22" s="21" t="e">
        <f t="shared" si="0"/>
        <v>#DIV/0!</v>
      </c>
      <c r="K22" s="16">
        <f t="shared" si="1"/>
        <v>0</v>
      </c>
      <c r="L22" s="16" t="e">
        <f t="shared" si="2"/>
        <v>#DIV/0!</v>
      </c>
      <c r="M22" s="16" t="e">
        <f t="shared" si="3"/>
        <v>#DIV/0!</v>
      </c>
      <c r="N22" s="16" t="e">
        <f t="shared" si="4"/>
        <v>#DIV/0!</v>
      </c>
      <c r="O22" s="21" t="e">
        <f t="shared" si="5"/>
        <v>#DIV/0!</v>
      </c>
    </row>
    <row r="23" spans="1:15" s="6" customFormat="1" hidden="1" x14ac:dyDescent="0.25">
      <c r="A23" s="16">
        <v>4</v>
      </c>
      <c r="B23" s="28"/>
      <c r="C23" s="16"/>
      <c r="D23" s="29"/>
      <c r="E23" s="21"/>
      <c r="F23" s="21"/>
      <c r="G23" s="21"/>
      <c r="H23" s="21"/>
      <c r="I23" s="21"/>
      <c r="J23" s="21" t="e">
        <f t="shared" si="0"/>
        <v>#DIV/0!</v>
      </c>
      <c r="K23" s="16">
        <f t="shared" si="1"/>
        <v>0</v>
      </c>
      <c r="L23" s="16" t="e">
        <f t="shared" si="2"/>
        <v>#DIV/0!</v>
      </c>
      <c r="M23" s="16" t="e">
        <f t="shared" si="3"/>
        <v>#DIV/0!</v>
      </c>
      <c r="N23" s="16" t="e">
        <f t="shared" si="4"/>
        <v>#DIV/0!</v>
      </c>
      <c r="O23" s="21" t="e">
        <f t="shared" si="5"/>
        <v>#DIV/0!</v>
      </c>
    </row>
    <row r="24" spans="1:15" s="6" customFormat="1" ht="14.45" hidden="1" customHeight="1" x14ac:dyDescent="0.25">
      <c r="A24" s="16">
        <v>5</v>
      </c>
      <c r="B24" s="28"/>
      <c r="C24" s="16"/>
      <c r="D24" s="29"/>
      <c r="E24" s="21"/>
      <c r="F24" s="21"/>
      <c r="G24" s="21"/>
      <c r="H24" s="21"/>
      <c r="I24" s="21"/>
      <c r="J24" s="21" t="e">
        <f>AVERAGE(E24:I24)</f>
        <v>#DIV/0!</v>
      </c>
      <c r="K24" s="16">
        <f>COUNT(E24:I24)</f>
        <v>0</v>
      </c>
      <c r="L24" s="16" t="e">
        <f>STDEV(E24:I24)</f>
        <v>#DIV/0!</v>
      </c>
      <c r="M24" s="16" t="e">
        <f>L24/J24*100</f>
        <v>#DIV/0!</v>
      </c>
      <c r="N24" s="16" t="e">
        <f>IF(M24&lt;33,"ОДНОРОДНЫЕ","НЕОДНОРОДНЫЕ")</f>
        <v>#DIV/0!</v>
      </c>
      <c r="O24" s="21" t="e">
        <f>D24*J24</f>
        <v>#DIV/0!</v>
      </c>
    </row>
    <row r="25" spans="1:15" s="7" customFormat="1" x14ac:dyDescent="0.25">
      <c r="A25" s="12"/>
      <c r="B25" s="12"/>
      <c r="C25" s="12"/>
      <c r="D25" s="12"/>
      <c r="E25" s="4"/>
      <c r="F25" s="4"/>
      <c r="G25" s="4"/>
      <c r="H25" s="4"/>
      <c r="I25" s="4"/>
      <c r="J25" s="4"/>
      <c r="K25" s="12"/>
      <c r="L25" s="12"/>
      <c r="M25" s="12"/>
      <c r="N25" s="12"/>
      <c r="O25" s="4"/>
    </row>
    <row r="26" spans="1:15" s="10" customFormat="1" ht="35.450000000000003" customHeight="1" x14ac:dyDescent="0.25">
      <c r="A26" s="15" t="s">
        <v>25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5" s="10" customFormat="1" ht="35.450000000000003" customHeight="1" x14ac:dyDescent="0.25">
      <c r="A27" s="15" t="s">
        <v>24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s="10" customForma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s="10" customFormat="1" ht="32.450000000000003" customHeight="1" x14ac:dyDescent="0.25">
      <c r="A29" s="13" t="s">
        <v>37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</sheetData>
  <mergeCells count="17">
    <mergeCell ref="B18:B19"/>
    <mergeCell ref="C18:D18"/>
    <mergeCell ref="A29:O29"/>
    <mergeCell ref="L12:M12"/>
    <mergeCell ref="B14:N14"/>
    <mergeCell ref="A26:O26"/>
    <mergeCell ref="A27:O27"/>
    <mergeCell ref="A28:O28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</mergeCells>
  <conditionalFormatting sqref="N24">
    <cfRule type="containsText" dxfId="11" priority="10" operator="containsText" text="НЕ">
      <formula>NOT(ISERROR(SEARCH("НЕ",N24)))</formula>
    </cfRule>
    <cfRule type="containsText" dxfId="10" priority="11" operator="containsText" text="ОДНОРОДНЫЕ">
      <formula>NOT(ISERROR(SEARCH("ОДНОРОДНЫЕ",N24)))</formula>
    </cfRule>
    <cfRule type="containsText" dxfId="9" priority="12" operator="containsText" text="НЕОДНОРОДНЫЕ">
      <formula>NOT(ISERROR(SEARCH("НЕОДНОРОДНЫЕ",N24)))</formula>
    </cfRule>
  </conditionalFormatting>
  <conditionalFormatting sqref="N24">
    <cfRule type="containsText" dxfId="8" priority="7" operator="containsText" text="НЕОДНОРОДНЫЕ">
      <formula>NOT(ISERROR(SEARCH("НЕОДНОРОДНЫЕ",N24)))</formula>
    </cfRule>
    <cfRule type="containsText" dxfId="7" priority="8" operator="containsText" text="ОДНОРОДНЫЕ">
      <formula>NOT(ISERROR(SEARCH("ОДНОРОДНЫЕ",N24)))</formula>
    </cfRule>
    <cfRule type="containsText" dxfId="6" priority="9" operator="containsText" text="НЕОДНОРОДНЫЕ">
      <formula>NOT(ISERROR(SEARCH("НЕОДНОРОДНЫЕ",N24)))</formula>
    </cfRule>
  </conditionalFormatting>
  <conditionalFormatting sqref="N20:N23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:N23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2022-06-23T04:21:00Z</dcterms:modified>
</cp:coreProperties>
</file>