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36" i="1" l="1"/>
  <c r="J27" i="1"/>
  <c r="O27" i="1" s="1"/>
  <c r="K27" i="1"/>
  <c r="L27" i="1"/>
  <c r="M27" i="1"/>
  <c r="N27" i="1"/>
  <c r="J28" i="1"/>
  <c r="O28" i="1" s="1"/>
  <c r="K28" i="1"/>
  <c r="L28" i="1"/>
  <c r="M28" i="1" s="1"/>
  <c r="N28" i="1" s="1"/>
  <c r="J29" i="1"/>
  <c r="O29" i="1" s="1"/>
  <c r="K29" i="1"/>
  <c r="L29" i="1"/>
  <c r="M29" i="1" s="1"/>
  <c r="N29" i="1" s="1"/>
  <c r="J30" i="1"/>
  <c r="O30" i="1" s="1"/>
  <c r="K30" i="1"/>
  <c r="L30" i="1"/>
  <c r="M30" i="1" s="1"/>
  <c r="N30" i="1" s="1"/>
  <c r="J31" i="1"/>
  <c r="O31" i="1" s="1"/>
  <c r="K31" i="1"/>
  <c r="L31" i="1"/>
  <c r="M31" i="1"/>
  <c r="N31" i="1"/>
  <c r="J32" i="1"/>
  <c r="O32" i="1" s="1"/>
  <c r="K32" i="1"/>
  <c r="L32" i="1"/>
  <c r="J33" i="1"/>
  <c r="O33" i="1" s="1"/>
  <c r="K33" i="1"/>
  <c r="L33" i="1"/>
  <c r="M33" i="1"/>
  <c r="N33" i="1"/>
  <c r="M32" i="1" l="1"/>
  <c r="N32" i="1" s="1"/>
  <c r="L21" i="1"/>
  <c r="L22" i="1"/>
  <c r="L23" i="1"/>
  <c r="L24" i="1"/>
  <c r="L25" i="1"/>
  <c r="L26" i="1"/>
  <c r="L34" i="1"/>
  <c r="L35" i="1"/>
  <c r="K35" i="1"/>
  <c r="J35" i="1"/>
  <c r="O35" i="1" s="1"/>
  <c r="K26" i="1"/>
  <c r="J26" i="1"/>
  <c r="O26" i="1" s="1"/>
  <c r="J23" i="1"/>
  <c r="O23" i="1" s="1"/>
  <c r="K23" i="1"/>
  <c r="J24" i="1"/>
  <c r="K24" i="1"/>
  <c r="J25" i="1"/>
  <c r="O25" i="1" s="1"/>
  <c r="K25" i="1"/>
  <c r="K22" i="1"/>
  <c r="K21" i="1"/>
  <c r="J22" i="1"/>
  <c r="O22" i="1" s="1"/>
  <c r="J21" i="1"/>
  <c r="O21" i="1"/>
  <c r="J34" i="1"/>
  <c r="K34" i="1"/>
  <c r="C18" i="1" l="1"/>
  <c r="M22" i="1"/>
  <c r="N22" i="1" s="1"/>
  <c r="M21" i="1"/>
  <c r="N21" i="1" s="1"/>
  <c r="M35" i="1"/>
  <c r="N35" i="1" s="1"/>
  <c r="M34" i="1"/>
  <c r="N34" i="1" s="1"/>
  <c r="M23" i="1"/>
  <c r="N23" i="1" s="1"/>
  <c r="M24" i="1"/>
  <c r="N24" i="1" s="1"/>
  <c r="M25" i="1"/>
  <c r="N25" i="1" s="1"/>
  <c r="M26" i="1"/>
  <c r="N26" i="1" s="1"/>
  <c r="O34" i="1"/>
  <c r="O24" i="1"/>
</calcChain>
</file>

<file path=xl/sharedStrings.xml><?xml version="1.0" encoding="utf-8"?>
<sst xmlns="http://schemas.openxmlformats.org/spreadsheetml/2006/main" count="70" uniqueCount="53">
  <si>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</si>
  <si>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</si>
  <si>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</si>
  <si>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</si>
  <si>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</si>
  <si>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</si>
  <si>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</si>
  <si>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</si>
  <si>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</si>
  <si>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</si>
  <si>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</si>
  <si>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</si>
  <si>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</si>
  <si>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</si>
  <si>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</si>
  <si>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</si>
  <si>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</si>
  <si>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</si>
  <si>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</si>
  <si>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</si>
  <si>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</si>
  <si>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</si>
  <si>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уп.</t>
  </si>
  <si>
    <t>Источник №6</t>
  </si>
  <si>
    <t>Источник №7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</si>
  <si>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</si>
  <si>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КП вх.3491-08/22 от 01.08.2022</t>
  </si>
  <si>
    <t>КП вх.3492-08/22 от 01.08.2022</t>
  </si>
  <si>
    <t>КП вх.3493-08/22 от 01.08.2022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</si>
  <si>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</si>
  <si>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</si>
  <si>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</si>
  <si>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</si>
  <si>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</si>
  <si>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Натрия ацетат+Натрия хлорид р-р для инфузий  200 мл, №1
</t>
  </si>
  <si>
    <t>шт.</t>
  </si>
  <si>
    <t>Натрия хлорид р-р сложный (Калия хлорид+Кальция хлорид+Натрия хлорид) р-р для инфузий  -500мл №1</t>
  </si>
  <si>
    <t xml:space="preserve">Эноксапарин натрия  р-р для инъекций 10 тыс.анти-Ха МЕ/мл,  0,2мл- №1
</t>
  </si>
  <si>
    <t xml:space="preserve">Эноксапарин натрия р-р для инъекций 10 тыс.анти-Ха МЕ/мл,   0,4мл- №1
</t>
  </si>
  <si>
    <t xml:space="preserve">Эноксапарин натрия р-р для инъекций 10 тыс.анти-Ха МЕ/мл,   0,6мл- №1
</t>
  </si>
  <si>
    <t xml:space="preserve">Эноксапарин натрия р-р для инъекций 10 тыс.анти-Ха МЕ/мл,   0,7мл- №1
</t>
  </si>
  <si>
    <t xml:space="preserve">Альбумин человека  раствор для инфузий 250 мг/мл, 50 мл №1
</t>
  </si>
  <si>
    <t>Железа [III] гидроксид сахарозный комплекс раствор для в/в введения 20 мг/мл, 5 мл №5 амп.</t>
  </si>
  <si>
    <t xml:space="preserve">Аминокислоты для парентерального питания+Прочие препараты (Жировые эмульсии для парентерального питания+Декстроза+Минералы)  эмульсия д/инф. , 1920мл  №4-контейнеры трехкамерные  : 1-я камера р-р декстрозы 11% (1180мл); 2-я камера р-р аминокислот с электролитами (400мл); 3-я камера жировая эмульсия 20% (340мл)
</t>
  </si>
  <si>
    <t xml:space="preserve">Гепарин  р-р для в/в и п/к введения 5тыс. МЕ/мл, 5мл,  №1
</t>
  </si>
  <si>
    <t xml:space="preserve">Эпоэтин альфа  раствор для внутривенного и подкожного введения, 4000 МЕ, 0,4 мл - шприц №6
</t>
  </si>
  <si>
    <t xml:space="preserve">Эпоэтин альфа  р-р для в/в и п/к введения 10000 МЕ, 0,25 мл (2500 МЕ) - шприц №6
</t>
  </si>
  <si>
    <t xml:space="preserve">Цианокобаламин  р-р для инъекций 0,5мг/мл 1 мл- ампулы №10
</t>
  </si>
  <si>
    <t>Инозин+Меглюмин+Метионин+Никотинамид+Янтарная кислота р-р для инфузий, 400 мл №1</t>
  </si>
  <si>
    <t xml:space="preserve">Дабигатрана этексилат капсулы 150 мг №1
</t>
  </si>
  <si>
    <t>№ 155-22</t>
  </si>
  <si>
    <t>на поставку лекарственных препаратов, влияющих на кроветворение и кровь путем запроса котировок</t>
  </si>
  <si>
    <t>Начальная (максимальная) цена договора устанавливается в размере 1 566 080 (один миллион пятьсот шестьдесят шесть тысяч восемьдесят) рублей 29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</si>
</sst>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zoomScale="85" zoomScaleNormal="85" zoomScalePageLayoutView="70" workbookViewId="0">
      <selection activeCell="G8" sqref="G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7109375" style="3" customWidth="1"/>
    <col min="6" max="6" width="14.28515625" style="3" customWidth="1"/>
    <col min="7" max="7" width="15.140625" style="3" customWidth="1"/>
    <col min="8" max="8" width="13.42578125" style="3" hidden="1" customWidth="1"/>
    <col min="9" max="9" width="11.710937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3"/>
      <c r="B1" s="13"/>
      <c r="C1" s="13"/>
      <c r="D1" s="13"/>
      <c r="K1" s="13"/>
      <c r="L1" s="13"/>
      <c r="M1" s="13"/>
      <c r="N1" s="13"/>
      <c r="O1" s="15" t="s">
        <v>29</v>
      </c>
    </row>
    <row r="2" spans="1:15" x14ac:dyDescent="0.25">
      <c r="A2" s="13"/>
      <c r="B2" s="13"/>
      <c r="C2" s="13"/>
      <c r="D2" s="13"/>
      <c r="K2" s="13"/>
      <c r="L2" s="13"/>
      <c r="M2" s="13"/>
      <c r="N2" s="13"/>
      <c r="O2" s="15" t="s">
        <v>30</v>
      </c>
    </row>
    <row r="3" spans="1:15" x14ac:dyDescent="0.25">
      <c r="A3" s="13"/>
      <c r="B3" s="13"/>
      <c r="C3" s="13"/>
      <c r="D3" s="13"/>
      <c r="K3" s="13"/>
      <c r="L3" s="13"/>
      <c r="M3" s="13"/>
      <c r="N3" s="13"/>
      <c r="O3" s="15" t="s">
        <v>51</v>
      </c>
    </row>
    <row r="4" spans="1:15" x14ac:dyDescent="0.25">
      <c r="A4" s="13"/>
      <c r="B4" s="13"/>
      <c r="C4" s="13"/>
      <c r="D4" s="13"/>
      <c r="K4" s="13"/>
      <c r="L4" s="13"/>
      <c r="M4" s="13"/>
      <c r="N4" s="13"/>
      <c r="O4" s="15" t="s">
        <v>31</v>
      </c>
    </row>
    <row r="5" spans="1:15" x14ac:dyDescent="0.25">
      <c r="A5" s="13"/>
      <c r="B5" s="13"/>
      <c r="C5" s="13"/>
      <c r="D5" s="13"/>
      <c r="K5" s="13"/>
      <c r="L5" s="13"/>
      <c r="M5" s="13"/>
      <c r="N5" s="13"/>
      <c r="O5" s="15" t="s">
        <v>32</v>
      </c>
    </row>
    <row r="6" spans="1:15" x14ac:dyDescent="0.25">
      <c r="A6" s="13"/>
      <c r="B6" s="13"/>
      <c r="C6" s="13"/>
      <c r="D6" s="13"/>
      <c r="K6" s="13"/>
      <c r="L6" s="13"/>
      <c r="M6" s="13"/>
      <c r="N6" s="13"/>
      <c r="O6" s="15" t="s">
        <v>50</v>
      </c>
    </row>
    <row r="7" spans="1:15" hidden="1" x14ac:dyDescent="0.25">
      <c r="A7" s="11"/>
      <c r="B7" s="11"/>
      <c r="C7" s="11"/>
      <c r="D7" s="11"/>
      <c r="K7" s="11"/>
      <c r="L7" s="11"/>
      <c r="M7" s="11"/>
      <c r="N7" s="11"/>
    </row>
    <row r="8" spans="1:15" x14ac:dyDescent="0.25">
      <c r="A8" s="11"/>
      <c r="B8" s="11"/>
      <c r="C8" s="11"/>
      <c r="D8" s="11"/>
      <c r="K8" s="11"/>
      <c r="L8" s="11"/>
      <c r="M8" s="11"/>
      <c r="N8" s="11"/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9" t="s">
        <v>16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21</v>
      </c>
    </row>
    <row r="11" spans="1:15" s="8" customForma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10" t="s">
        <v>17</v>
      </c>
    </row>
    <row r="12" spans="1:15" s="8" customForma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6"/>
      <c r="M12" s="6"/>
      <c r="N12" s="6"/>
      <c r="O12" s="7"/>
    </row>
    <row r="13" spans="1:15" s="8" customFormat="1" ht="28.9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6"/>
      <c r="L13" s="18" t="s">
        <v>20</v>
      </c>
      <c r="M13" s="18"/>
      <c r="N13" s="6"/>
      <c r="O13" s="4" t="s">
        <v>18</v>
      </c>
    </row>
    <row r="14" spans="1:15" ht="18.75" x14ac:dyDescent="0.25">
      <c r="O14" s="5"/>
    </row>
    <row r="15" spans="1:15" ht="18.75" x14ac:dyDescent="0.25">
      <c r="B15" s="19" t="s">
        <v>19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5"/>
    </row>
    <row r="16" spans="1:15" ht="15.75" hidden="1" x14ac:dyDescent="0.25">
      <c r="B16" s="12"/>
      <c r="C16" s="12"/>
      <c r="D16" s="20"/>
      <c r="E16" s="20"/>
      <c r="F16" s="20"/>
      <c r="G16" s="20"/>
      <c r="H16" s="20"/>
      <c r="I16" s="20"/>
      <c r="J16" s="20"/>
      <c r="K16" s="12"/>
      <c r="L16" s="12"/>
      <c r="M16" s="12"/>
      <c r="N16" s="12"/>
    </row>
    <row r="18" spans="1:15" s="6" customFormat="1" ht="46.5" customHeight="1" x14ac:dyDescent="0.25">
      <c r="A18" s="26" t="s">
        <v>14</v>
      </c>
      <c r="B18" s="27"/>
      <c r="C18" s="28">
        <f>SUMIF(O21:O23,"&gt;0")</f>
        <v>44132.354999999996</v>
      </c>
      <c r="D18" s="27"/>
      <c r="E18" s="29" t="s">
        <v>26</v>
      </c>
      <c r="F18" s="29" t="s">
        <v>27</v>
      </c>
      <c r="G18" s="29" t="s">
        <v>28</v>
      </c>
      <c r="H18" s="29"/>
      <c r="I18" s="29"/>
      <c r="J18" s="24"/>
      <c r="K18" s="23"/>
      <c r="L18" s="23"/>
      <c r="M18" s="23"/>
      <c r="N18" s="23"/>
      <c r="O18" s="24"/>
    </row>
    <row r="19" spans="1:15" s="6" customFormat="1" ht="30" customHeight="1" x14ac:dyDescent="0.25">
      <c r="A19" s="30" t="s">
        <v>0</v>
      </c>
      <c r="B19" s="30" t="s">
        <v>1</v>
      </c>
      <c r="C19" s="30" t="s">
        <v>2</v>
      </c>
      <c r="D19" s="30"/>
      <c r="E19" s="24" t="s">
        <v>5</v>
      </c>
      <c r="F19" s="24" t="s">
        <v>7</v>
      </c>
      <c r="G19" s="24" t="s">
        <v>8</v>
      </c>
      <c r="H19" s="24" t="s">
        <v>23</v>
      </c>
      <c r="I19" s="24" t="s">
        <v>24</v>
      </c>
      <c r="J19" s="31" t="s">
        <v>15</v>
      </c>
      <c r="K19" s="30" t="s">
        <v>11</v>
      </c>
      <c r="L19" s="30" t="s">
        <v>12</v>
      </c>
      <c r="M19" s="30" t="s">
        <v>13</v>
      </c>
      <c r="N19" s="30" t="s">
        <v>9</v>
      </c>
      <c r="O19" s="32" t="s">
        <v>10</v>
      </c>
    </row>
    <row r="20" spans="1:15" s="6" customFormat="1" ht="25.5" x14ac:dyDescent="0.25">
      <c r="A20" s="30"/>
      <c r="B20" s="30"/>
      <c r="C20" s="23" t="s">
        <v>3</v>
      </c>
      <c r="D20" s="23" t="s">
        <v>4</v>
      </c>
      <c r="E20" s="24" t="s">
        <v>6</v>
      </c>
      <c r="F20" s="24" t="s">
        <v>6</v>
      </c>
      <c r="G20" s="24" t="s">
        <v>6</v>
      </c>
      <c r="H20" s="24" t="s">
        <v>6</v>
      </c>
      <c r="I20" s="24" t="s">
        <v>6</v>
      </c>
      <c r="J20" s="33"/>
      <c r="K20" s="30"/>
      <c r="L20" s="30"/>
      <c r="M20" s="30"/>
      <c r="N20" s="30"/>
      <c r="O20" s="32"/>
    </row>
    <row r="21" spans="1:15" s="6" customFormat="1" ht="51" x14ac:dyDescent="0.25">
      <c r="A21" s="23">
        <v>1</v>
      </c>
      <c r="B21" s="22" t="s">
        <v>34</v>
      </c>
      <c r="C21" s="23" t="s">
        <v>35</v>
      </c>
      <c r="D21" s="23">
        <v>25</v>
      </c>
      <c r="E21" s="24">
        <v>38.058999999999997</v>
      </c>
      <c r="F21" s="24">
        <v>38.97</v>
      </c>
      <c r="G21" s="24">
        <v>38.036000000000001</v>
      </c>
      <c r="H21" s="24"/>
      <c r="I21" s="24"/>
      <c r="J21" s="24">
        <f>AVERAGE(E21:I21)</f>
        <v>38.354999999999997</v>
      </c>
      <c r="K21" s="23">
        <f>COUNT(E21:I21)</f>
        <v>3</v>
      </c>
      <c r="L21" s="23">
        <f>STDEV(E21:I21)</f>
        <v>0.53272976263768068</v>
      </c>
      <c r="M21" s="23">
        <f t="shared" ref="M21:M35" si="0">L21/J21*100</f>
        <v>1.3889447598427342</v>
      </c>
      <c r="N21" s="23" t="str">
        <f t="shared" ref="N21:N35" si="1">IF(M21&lt;33,"ОДНОРОДНЫЕ","НЕОДНОРОДНЫЕ")</f>
        <v>ОДНОРОДНЫЕ</v>
      </c>
      <c r="O21" s="24">
        <f>D21*J21</f>
        <v>958.87499999999989</v>
      </c>
    </row>
    <row r="22" spans="1:15" s="6" customFormat="1" ht="51" x14ac:dyDescent="0.25">
      <c r="A22" s="23">
        <v>2</v>
      </c>
      <c r="B22" s="22" t="s">
        <v>36</v>
      </c>
      <c r="C22" s="23" t="s">
        <v>35</v>
      </c>
      <c r="D22" s="23">
        <v>680</v>
      </c>
      <c r="E22" s="24">
        <v>42.125999999999998</v>
      </c>
      <c r="F22" s="24">
        <v>42.167999999999999</v>
      </c>
      <c r="G22" s="24">
        <v>42.100999999999999</v>
      </c>
      <c r="H22" s="24"/>
      <c r="I22" s="24"/>
      <c r="J22" s="24">
        <f>AVERAGE(E22:I22)</f>
        <v>42.131666666666668</v>
      </c>
      <c r="K22" s="23">
        <f>COUNT(E22:I22)</f>
        <v>3</v>
      </c>
      <c r="L22" s="23">
        <f>STDEV(E22:I22)</f>
        <v>3.3857544703261452E-2</v>
      </c>
      <c r="M22" s="23">
        <f t="shared" si="0"/>
        <v>8.0361275453763481E-2</v>
      </c>
      <c r="N22" s="23" t="str">
        <f t="shared" si="1"/>
        <v>ОДНОРОДНЫЕ</v>
      </c>
      <c r="O22" s="24">
        <f>D22*J22</f>
        <v>28649.533333333333</v>
      </c>
    </row>
    <row r="23" spans="1:15" s="6" customFormat="1" ht="63.75" x14ac:dyDescent="0.25">
      <c r="A23" s="23">
        <v>3</v>
      </c>
      <c r="B23" s="22" t="s">
        <v>37</v>
      </c>
      <c r="C23" s="23" t="s">
        <v>35</v>
      </c>
      <c r="D23" s="23">
        <v>80</v>
      </c>
      <c r="E23" s="24">
        <v>181.52500000000001</v>
      </c>
      <c r="F23" s="24">
        <v>181.70699999999999</v>
      </c>
      <c r="G23" s="24">
        <v>181.416</v>
      </c>
      <c r="H23" s="24"/>
      <c r="I23" s="24"/>
      <c r="J23" s="24">
        <f>AVERAGE(E23:I23)</f>
        <v>181.54933333333329</v>
      </c>
      <c r="K23" s="23">
        <f>COUNT(E23:I23)</f>
        <v>3</v>
      </c>
      <c r="L23" s="23">
        <f>STDEV(E23:I23)</f>
        <v>0.14701813947038175</v>
      </c>
      <c r="M23" s="23">
        <f t="shared" si="0"/>
        <v>8.0979718719456487E-2</v>
      </c>
      <c r="N23" s="23" t="str">
        <f t="shared" si="1"/>
        <v>ОДНОРОДНЫЕ</v>
      </c>
      <c r="O23" s="24">
        <f>D23*J23</f>
        <v>14523.946666666663</v>
      </c>
    </row>
    <row r="24" spans="1:15" s="6" customFormat="1" ht="63.75" x14ac:dyDescent="0.25">
      <c r="A24" s="23">
        <v>4</v>
      </c>
      <c r="B24" s="25" t="s">
        <v>38</v>
      </c>
      <c r="C24" s="23" t="s">
        <v>35</v>
      </c>
      <c r="D24" s="23">
        <v>1600</v>
      </c>
      <c r="E24" s="24">
        <v>212.494</v>
      </c>
      <c r="F24" s="24">
        <v>212.70599999999999</v>
      </c>
      <c r="G24" s="24">
        <v>212.36699999999999</v>
      </c>
      <c r="H24" s="24"/>
      <c r="I24" s="24"/>
      <c r="J24" s="24">
        <f>AVERAGE(E24:I24)</f>
        <v>212.52233333333334</v>
      </c>
      <c r="K24" s="23">
        <f>COUNT(E24:I24)</f>
        <v>3</v>
      </c>
      <c r="L24" s="23">
        <f>STDEV(E24:I24)</f>
        <v>0.1712668483196115</v>
      </c>
      <c r="M24" s="23">
        <f t="shared" si="0"/>
        <v>8.058769430645478E-2</v>
      </c>
      <c r="N24" s="23" t="str">
        <f t="shared" si="1"/>
        <v>ОДНОРОДНЫЕ</v>
      </c>
      <c r="O24" s="24">
        <f>D24*J24</f>
        <v>340035.73333333334</v>
      </c>
    </row>
    <row r="25" spans="1:15" s="6" customFormat="1" ht="63.75" x14ac:dyDescent="0.25">
      <c r="A25" s="23">
        <v>5</v>
      </c>
      <c r="B25" s="25" t="s">
        <v>39</v>
      </c>
      <c r="C25" s="23" t="s">
        <v>35</v>
      </c>
      <c r="D25" s="23">
        <v>600</v>
      </c>
      <c r="E25" s="24">
        <v>394.815</v>
      </c>
      <c r="F25" s="24">
        <v>395.21</v>
      </c>
      <c r="G25" s="24">
        <v>394.57799999999997</v>
      </c>
      <c r="H25" s="24"/>
      <c r="I25" s="24"/>
      <c r="J25" s="24">
        <f>AVERAGE(E25:I25)</f>
        <v>394.86766666666671</v>
      </c>
      <c r="K25" s="23">
        <f>COUNT(E25:I25)</f>
        <v>3</v>
      </c>
      <c r="L25" s="23">
        <f>STDEV(E25:I25)</f>
        <v>0.31927469886186383</v>
      </c>
      <c r="M25" s="23">
        <f t="shared" si="0"/>
        <v>8.0856126194648451E-2</v>
      </c>
      <c r="N25" s="23" t="str">
        <f t="shared" si="1"/>
        <v>ОДНОРОДНЫЕ</v>
      </c>
      <c r="O25" s="24">
        <f>D25*J25</f>
        <v>236920.60000000003</v>
      </c>
    </row>
    <row r="26" spans="1:15" s="6" customFormat="1" ht="63.75" x14ac:dyDescent="0.25">
      <c r="A26" s="23">
        <v>6</v>
      </c>
      <c r="B26" s="25" t="s">
        <v>40</v>
      </c>
      <c r="C26" s="23" t="s">
        <v>35</v>
      </c>
      <c r="D26" s="23">
        <v>150</v>
      </c>
      <c r="E26" s="24">
        <v>462.81099999999998</v>
      </c>
      <c r="F26" s="24">
        <v>463.274</v>
      </c>
      <c r="G26" s="24">
        <v>462.53300000000002</v>
      </c>
      <c r="H26" s="24"/>
      <c r="I26" s="24"/>
      <c r="J26" s="24">
        <f>AVERAGE(E26:I26)</f>
        <v>462.87266666666665</v>
      </c>
      <c r="K26" s="23">
        <f>COUNT(E26:I26)</f>
        <v>3</v>
      </c>
      <c r="L26" s="23">
        <f>STDEV(E26:I26)</f>
        <v>0.37432917777449537</v>
      </c>
      <c r="M26" s="23">
        <f t="shared" si="0"/>
        <v>8.0870875454839716E-2</v>
      </c>
      <c r="N26" s="23" t="str">
        <f t="shared" si="1"/>
        <v>ОДНОРОДНЫЕ</v>
      </c>
      <c r="O26" s="24">
        <f>D26*J26</f>
        <v>69430.899999999994</v>
      </c>
    </row>
    <row r="27" spans="1:15" s="6" customFormat="1" ht="63.75" x14ac:dyDescent="0.25">
      <c r="A27" s="23">
        <v>7</v>
      </c>
      <c r="B27" s="25" t="s">
        <v>41</v>
      </c>
      <c r="C27" s="23" t="s">
        <v>22</v>
      </c>
      <c r="D27" s="23">
        <v>50</v>
      </c>
      <c r="E27" s="24">
        <v>3692.48</v>
      </c>
      <c r="F27" s="24">
        <v>3696.17</v>
      </c>
      <c r="G27" s="24">
        <v>3690.27</v>
      </c>
      <c r="H27" s="24"/>
      <c r="I27" s="24"/>
      <c r="J27" s="24">
        <f t="shared" ref="J27:J33" si="2">AVERAGE(E27:I27)</f>
        <v>3692.9733333333334</v>
      </c>
      <c r="K27" s="23">
        <f t="shared" ref="K27:K33" si="3">COUNT(E27:I27)</f>
        <v>3</v>
      </c>
      <c r="L27" s="23">
        <f t="shared" ref="L27:L33" si="4">STDEV(E27:I27)</f>
        <v>2.9807773035457723</v>
      </c>
      <c r="M27" s="23">
        <f t="shared" ref="M27:M33" si="5">L27/J27*100</f>
        <v>8.0714834213418976E-2</v>
      </c>
      <c r="N27" s="23" t="str">
        <f t="shared" ref="N27:N33" si="6">IF(M27&lt;33,"ОДНОРОДНЫЕ","НЕОДНОРОДНЫЕ")</f>
        <v>ОДНОРОДНЫЕ</v>
      </c>
      <c r="O27" s="24">
        <f t="shared" ref="O27:O33" si="7">D27*J27</f>
        <v>184648.66666666666</v>
      </c>
    </row>
    <row r="28" spans="1:15" s="6" customFormat="1" ht="51" x14ac:dyDescent="0.25">
      <c r="A28" s="23">
        <v>8</v>
      </c>
      <c r="B28" s="25" t="s">
        <v>42</v>
      </c>
      <c r="C28" s="23" t="s">
        <v>22</v>
      </c>
      <c r="D28" s="23">
        <v>170</v>
      </c>
      <c r="E28" s="24">
        <v>2101.2600000000002</v>
      </c>
      <c r="F28" s="24">
        <v>2103.36</v>
      </c>
      <c r="G28" s="24">
        <v>2100</v>
      </c>
      <c r="H28" s="24"/>
      <c r="I28" s="24"/>
      <c r="J28" s="24">
        <f t="shared" si="2"/>
        <v>2101.5400000000004</v>
      </c>
      <c r="K28" s="23">
        <f t="shared" si="3"/>
        <v>3</v>
      </c>
      <c r="L28" s="23">
        <f t="shared" si="4"/>
        <v>1.6974097914175501</v>
      </c>
      <c r="M28" s="23">
        <f t="shared" si="5"/>
        <v>8.0769806495120236E-2</v>
      </c>
      <c r="N28" s="23" t="str">
        <f t="shared" si="6"/>
        <v>ОДНОРОДНЫЕ</v>
      </c>
      <c r="O28" s="24">
        <f t="shared" si="7"/>
        <v>357261.80000000005</v>
      </c>
    </row>
    <row r="29" spans="1:15" s="6" customFormat="1" ht="216.75" x14ac:dyDescent="0.25">
      <c r="A29" s="23">
        <v>9</v>
      </c>
      <c r="B29" s="22" t="s">
        <v>43</v>
      </c>
      <c r="C29" s="23" t="s">
        <v>22</v>
      </c>
      <c r="D29" s="23">
        <v>3</v>
      </c>
      <c r="E29" s="24">
        <v>11815.59</v>
      </c>
      <c r="F29" s="24">
        <v>11827.41</v>
      </c>
      <c r="G29" s="24">
        <v>11808.5</v>
      </c>
      <c r="H29" s="24"/>
      <c r="I29" s="24"/>
      <c r="J29" s="24">
        <f t="shared" si="2"/>
        <v>11817.166666666666</v>
      </c>
      <c r="K29" s="23">
        <f t="shared" si="3"/>
        <v>3</v>
      </c>
      <c r="L29" s="23">
        <f t="shared" si="4"/>
        <v>9.5530850165447401</v>
      </c>
      <c r="M29" s="23">
        <f t="shared" si="5"/>
        <v>8.0840740306148462E-2</v>
      </c>
      <c r="N29" s="23" t="str">
        <f t="shared" si="6"/>
        <v>ОДНОРОДНЫЕ</v>
      </c>
      <c r="O29" s="24">
        <f t="shared" si="7"/>
        <v>35451.5</v>
      </c>
    </row>
    <row r="30" spans="1:15" s="6" customFormat="1" ht="51" x14ac:dyDescent="0.25">
      <c r="A30" s="23">
        <v>10</v>
      </c>
      <c r="B30" s="22" t="s">
        <v>44</v>
      </c>
      <c r="C30" s="23" t="s">
        <v>35</v>
      </c>
      <c r="D30" s="23">
        <v>500</v>
      </c>
      <c r="E30" s="24">
        <v>348.44200000000001</v>
      </c>
      <c r="F30" s="24">
        <v>348.79</v>
      </c>
      <c r="G30" s="24">
        <v>348.23399999999998</v>
      </c>
      <c r="H30" s="24"/>
      <c r="I30" s="24"/>
      <c r="J30" s="24">
        <f t="shared" si="2"/>
        <v>348.48866666666663</v>
      </c>
      <c r="K30" s="23">
        <f t="shared" si="3"/>
        <v>3</v>
      </c>
      <c r="L30" s="23">
        <f t="shared" si="4"/>
        <v>0.28092229055976342</v>
      </c>
      <c r="M30" s="23">
        <f t="shared" si="5"/>
        <v>8.0611600155269553E-2</v>
      </c>
      <c r="N30" s="23" t="str">
        <f t="shared" si="6"/>
        <v>ОДНОРОДНЫЕ</v>
      </c>
      <c r="O30" s="24">
        <f t="shared" si="7"/>
        <v>174244.33333333331</v>
      </c>
    </row>
    <row r="31" spans="1:15" s="6" customFormat="1" ht="76.5" x14ac:dyDescent="0.25">
      <c r="A31" s="23">
        <v>11</v>
      </c>
      <c r="B31" s="22" t="s">
        <v>45</v>
      </c>
      <c r="C31" s="23" t="s">
        <v>22</v>
      </c>
      <c r="D31" s="23">
        <v>6</v>
      </c>
      <c r="E31" s="24">
        <v>10134</v>
      </c>
      <c r="F31" s="24">
        <v>10135.74</v>
      </c>
      <c r="G31" s="24">
        <v>10133.209999999999</v>
      </c>
      <c r="H31" s="24"/>
      <c r="I31" s="24"/>
      <c r="J31" s="24">
        <f t="shared" si="2"/>
        <v>10134.316666666666</v>
      </c>
      <c r="K31" s="23">
        <f t="shared" si="3"/>
        <v>3</v>
      </c>
      <c r="L31" s="23">
        <f t="shared" si="4"/>
        <v>1.2943853110005494</v>
      </c>
      <c r="M31" s="23">
        <f t="shared" si="5"/>
        <v>1.2772299836041071E-2</v>
      </c>
      <c r="N31" s="23" t="str">
        <f t="shared" si="6"/>
        <v>ОДНОРОДНЫЕ</v>
      </c>
      <c r="O31" s="24">
        <f t="shared" si="7"/>
        <v>60805.899999999994</v>
      </c>
    </row>
    <row r="32" spans="1:15" s="6" customFormat="1" ht="63.75" x14ac:dyDescent="0.25">
      <c r="A32" s="23">
        <v>12</v>
      </c>
      <c r="B32" s="25" t="s">
        <v>46</v>
      </c>
      <c r="C32" s="23" t="s">
        <v>22</v>
      </c>
      <c r="D32" s="23">
        <v>4</v>
      </c>
      <c r="E32" s="24">
        <v>6683.22</v>
      </c>
      <c r="F32" s="24">
        <v>6689.9</v>
      </c>
      <c r="G32" s="24">
        <v>6679.21</v>
      </c>
      <c r="H32" s="24"/>
      <c r="I32" s="24"/>
      <c r="J32" s="24">
        <f t="shared" si="2"/>
        <v>6684.11</v>
      </c>
      <c r="K32" s="23">
        <f t="shared" si="3"/>
        <v>3</v>
      </c>
      <c r="L32" s="23">
        <f t="shared" si="4"/>
        <v>5.4002870294084815</v>
      </c>
      <c r="M32" s="23">
        <f t="shared" si="5"/>
        <v>8.0792910790045067E-2</v>
      </c>
      <c r="N32" s="23" t="str">
        <f t="shared" si="6"/>
        <v>ОДНОРОДНЫЕ</v>
      </c>
      <c r="O32" s="24">
        <f t="shared" si="7"/>
        <v>26736.44</v>
      </c>
    </row>
    <row r="33" spans="1:15" s="6" customFormat="1" ht="76.5" x14ac:dyDescent="0.25">
      <c r="A33" s="23">
        <v>13</v>
      </c>
      <c r="B33" s="25" t="s">
        <v>47</v>
      </c>
      <c r="C33" s="23" t="s">
        <v>22</v>
      </c>
      <c r="D33" s="23">
        <v>300</v>
      </c>
      <c r="E33" s="24">
        <v>39.64</v>
      </c>
      <c r="F33" s="24">
        <v>39.68</v>
      </c>
      <c r="G33" s="24">
        <v>39.619999999999997</v>
      </c>
      <c r="H33" s="24"/>
      <c r="I33" s="24"/>
      <c r="J33" s="24">
        <f t="shared" si="2"/>
        <v>39.646666666666668</v>
      </c>
      <c r="K33" s="23">
        <f t="shared" si="3"/>
        <v>3</v>
      </c>
      <c r="L33" s="23">
        <f t="shared" si="4"/>
        <v>3.0550504633039832E-2</v>
      </c>
      <c r="M33" s="23">
        <f t="shared" si="5"/>
        <v>7.7056931141011836E-2</v>
      </c>
      <c r="N33" s="23" t="str">
        <f t="shared" si="6"/>
        <v>ОДНОРОДНЫЕ</v>
      </c>
      <c r="O33" s="24">
        <f t="shared" si="7"/>
        <v>11894</v>
      </c>
    </row>
    <row r="34" spans="1:15" s="6" customFormat="1" ht="51" x14ac:dyDescent="0.25">
      <c r="A34" s="23">
        <v>14</v>
      </c>
      <c r="B34" s="25" t="s">
        <v>48</v>
      </c>
      <c r="C34" s="23" t="s">
        <v>35</v>
      </c>
      <c r="D34" s="23">
        <v>30</v>
      </c>
      <c r="E34" s="24">
        <v>425.29399999999998</v>
      </c>
      <c r="F34" s="24">
        <v>425.72</v>
      </c>
      <c r="G34" s="24">
        <v>425.03800000000001</v>
      </c>
      <c r="H34" s="24"/>
      <c r="I34" s="24"/>
      <c r="J34" s="24">
        <f>AVERAGE(E34:I34)</f>
        <v>425.35066666666671</v>
      </c>
      <c r="K34" s="23">
        <f>COUNT(E34:I34)</f>
        <v>3</v>
      </c>
      <c r="L34" s="23">
        <f>STDEV(E34:I34)</f>
        <v>0.34451318310529278</v>
      </c>
      <c r="M34" s="23">
        <f t="shared" si="0"/>
        <v>8.0995096541197242E-2</v>
      </c>
      <c r="N34" s="23" t="str">
        <f t="shared" si="1"/>
        <v>ОДНОРОДНЫЕ</v>
      </c>
      <c r="O34" s="24">
        <f>D34*J34</f>
        <v>12760.52</v>
      </c>
    </row>
    <row r="35" spans="1:15" s="8" customFormat="1" ht="51" x14ac:dyDescent="0.25">
      <c r="A35" s="23">
        <v>15</v>
      </c>
      <c r="B35" s="25" t="s">
        <v>49</v>
      </c>
      <c r="C35" s="23" t="s">
        <v>35</v>
      </c>
      <c r="D35" s="23">
        <v>180</v>
      </c>
      <c r="E35" s="24">
        <v>65.311000000000007</v>
      </c>
      <c r="F35" s="24">
        <v>65.376000000000005</v>
      </c>
      <c r="G35" s="24">
        <v>65.272000000000006</v>
      </c>
      <c r="H35" s="24"/>
      <c r="I35" s="24"/>
      <c r="J35" s="24">
        <f>AVERAGE(E35:I35)</f>
        <v>65.319666666666663</v>
      </c>
      <c r="K35" s="23">
        <f>COUNT(E35:I35)</f>
        <v>3</v>
      </c>
      <c r="L35" s="23">
        <f>STDEV(E35:I35)</f>
        <v>5.2538874496255397E-2</v>
      </c>
      <c r="M35" s="23">
        <f t="shared" si="0"/>
        <v>8.0433470005851326E-2</v>
      </c>
      <c r="N35" s="23" t="str">
        <f t="shared" si="1"/>
        <v>ОДНОРОДНЫЕ</v>
      </c>
      <c r="O35" s="24">
        <f>D35*J35</f>
        <v>11757.539999999999</v>
      </c>
    </row>
    <row r="36" spans="1:15" ht="27" customHeight="1" x14ac:dyDescent="0.25">
      <c r="O36" s="21">
        <f>SUM(O21:O35)</f>
        <v>1566080.2883333333</v>
      </c>
    </row>
    <row r="37" spans="1:15" ht="18.75" customHeight="1" x14ac:dyDescent="0.25">
      <c r="A37" s="14"/>
      <c r="B37" s="14"/>
      <c r="C37" s="14"/>
      <c r="D37" s="14"/>
      <c r="K37" s="14"/>
      <c r="L37" s="14"/>
      <c r="M37" s="14"/>
      <c r="N37" s="14"/>
      <c r="O37" s="34"/>
    </row>
    <row r="38" spans="1:15" ht="15" customHeight="1" x14ac:dyDescent="0.25">
      <c r="A38" s="16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" customHeight="1" x14ac:dyDescent="0.25">
      <c r="A40" s="17" t="s">
        <v>25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3" spans="1:15" x14ac:dyDescent="0.25">
      <c r="A43" s="17" t="s">
        <v>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</sheetData>
  <mergeCells count="17">
    <mergeCell ref="B19:B20"/>
    <mergeCell ref="A38:O39"/>
    <mergeCell ref="A40:O41"/>
    <mergeCell ref="A43:M43"/>
    <mergeCell ref="C19:D19"/>
    <mergeCell ref="L13:M13"/>
    <mergeCell ref="B15:N15"/>
    <mergeCell ref="D16:J1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1:N34">
    <cfRule type="containsText" dxfId="29" priority="34" operator="containsText" text="НЕ">
      <formula>NOT(ISERROR(SEARCH("НЕ",N21)))</formula>
    </cfRule>
    <cfRule type="containsText" dxfId="28" priority="35" operator="containsText" text="ОДНОРОДНЫЕ">
      <formula>NOT(ISERROR(SEARCH("ОДНОРОДНЫЕ",N21)))</formula>
    </cfRule>
    <cfRule type="containsText" dxfId="27" priority="36" operator="containsText" text="НЕОДНОРОДНЫЕ">
      <formula>NOT(ISERROR(SEARCH("НЕОДНОРОДНЫЕ",N21)))</formula>
    </cfRule>
  </conditionalFormatting>
  <conditionalFormatting sqref="N21:N34">
    <cfRule type="containsText" dxfId="26" priority="31" operator="containsText" text="НЕОДНОРОДНЫЕ">
      <formula>NOT(ISERROR(SEARCH("НЕОДНОРОДНЫЕ",N21)))</formula>
    </cfRule>
    <cfRule type="containsText" dxfId="25" priority="32" operator="containsText" text="ОДНОРОДНЫЕ">
      <formula>NOT(ISERROR(SEARCH("ОДНОРОДНЫЕ",N21)))</formula>
    </cfRule>
    <cfRule type="containsText" dxfId="24" priority="33" operator="containsText" text="НЕОДНОРОДНЫЕ">
      <formula>NOT(ISERROR(SEARCH("НЕОДНОРОДНЫЕ",N21)))</formula>
    </cfRule>
  </conditionalFormatting>
  <conditionalFormatting sqref="N35">
    <cfRule type="containsText" dxfId="23" priority="22" operator="containsText" text="НЕ">
      <formula>NOT(ISERROR(SEARCH("НЕ",N35)))</formula>
    </cfRule>
    <cfRule type="containsText" dxfId="22" priority="23" operator="containsText" text="ОДНОРОДНЫЕ">
      <formula>NOT(ISERROR(SEARCH("ОДНОРОДНЫЕ",N35)))</formula>
    </cfRule>
    <cfRule type="containsText" dxfId="21" priority="24" operator="containsText" text="НЕОДНОРОДНЫЕ">
      <formula>NOT(ISERROR(SEARCH("НЕОДНОРОДНЫЕ",N35)))</formula>
    </cfRule>
  </conditionalFormatting>
  <conditionalFormatting sqref="N35">
    <cfRule type="containsText" dxfId="20" priority="19" operator="containsText" text="НЕОДНОРОДНЫЕ">
      <formula>NOT(ISERROR(SEARCH("НЕОДНОРОДНЫЕ",N35)))</formula>
    </cfRule>
    <cfRule type="containsText" dxfId="19" priority="20" operator="containsText" text="ОДНОРОДНЫЕ">
      <formula>NOT(ISERROR(SEARCH("ОДНОРОДНЫЕ",N35)))</formula>
    </cfRule>
    <cfRule type="containsText" dxfId="18" priority="21" operator="containsText" text="НЕОДНОРОДНЫЕ">
      <formula>NOT(ISERROR(SEARCH("НЕОДНОРОДНЫЕ",N35)))</formula>
    </cfRule>
  </conditionalFormatting>
  <pageMargins left="0.31496062992125984" right="0.19685039370078741" top="0.35433070866141736" bottom="0.35433070866141736" header="0.11811023622047245" footer="0.11811023622047245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2022-08-19T08:08:58Z</dcterms:modified>
</cp:coreProperties>
</file>