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4" i="1" l="1"/>
  <c r="K24" i="1"/>
  <c r="J24" i="1"/>
  <c r="O24" i="1" s="1"/>
  <c r="M24" i="1" l="1"/>
  <c r="N24" i="1" s="1"/>
  <c r="L23" i="1" l="1"/>
  <c r="K23" i="1"/>
  <c r="L22" i="1"/>
  <c r="K22" i="1"/>
  <c r="L20" i="1"/>
  <c r="K20" i="1"/>
  <c r="J23" i="1"/>
  <c r="J22" i="1"/>
  <c r="O22" i="1" s="1"/>
  <c r="J20" i="1"/>
  <c r="L25" i="1"/>
  <c r="M25" i="1" s="1"/>
  <c r="J25" i="1"/>
  <c r="O25" i="1" s="1"/>
  <c r="K25" i="1"/>
  <c r="J21" i="1" l="1"/>
  <c r="O21" i="1" s="1"/>
  <c r="K21" i="1"/>
  <c r="L21" i="1"/>
  <c r="M23" i="1"/>
  <c r="N23" i="1" s="1"/>
  <c r="M20" i="1"/>
  <c r="N20" i="1" s="1"/>
  <c r="M22" i="1"/>
  <c r="N22" i="1" s="1"/>
  <c r="O23" i="1"/>
  <c r="O20" i="1"/>
  <c r="N25" i="1"/>
  <c r="M21" i="1" l="1"/>
  <c r="N21" i="1" s="1"/>
  <c r="C17" i="1"/>
</calcChain>
</file>

<file path=xl/sharedStrings.xml><?xml version="1.0" encoding="utf-8"?>
<sst xmlns="http://schemas.openxmlformats.org/spreadsheetml/2006/main" count="52" uniqueCount="44">
  <si>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</si>
  <si>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</si>
  <si>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</si>
  <si>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</si>
  <si>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</si>
  <si>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</si>
  <si>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</si>
  <si>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</si>
  <si>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</si>
  <si>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</si>
  <si>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</si>
  <si>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</si>
  <si>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</si>
  <si>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</si>
  <si>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</si>
  <si>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</si>
  <si>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</si>
  <si>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</si>
  <si>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</si>
  <si>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</si>
  <si>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</si>
  <si>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</si>
  <si>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</si>
  <si>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</si>
  <si>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</si>
  <si>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светильник потолочный встроенный</t>
  </si>
  <si>
    <t>шт</t>
  </si>
  <si>
    <t>накладной светильник</t>
  </si>
  <si>
    <t>светильник потолочный</t>
  </si>
  <si>
    <t>прожектор 160*110</t>
  </si>
  <si>
    <t>прожектор 180*140</t>
  </si>
  <si>
    <t>КП вх.3667 от 31.08.2021</t>
  </si>
  <si>
    <t>КП вх.3683 от 31.08.2021</t>
  </si>
  <si>
    <t>КП вх.3657 от 31.08.2021</t>
  </si>
  <si>
    <t>КП вх.3816 от 10.09.2021</t>
  </si>
  <si>
    <t>КП вх.3906 от 23.09.2021</t>
  </si>
  <si>
    <t>Приложение № 4</t>
  </si>
  <si>
    <t>к Извещению о проведении закупки</t>
  </si>
  <si>
    <t>путем запроса котировок в электронной форме, участниками которого могут являться</t>
  </si>
  <si>
    <t>только субъекты малого и среднего предпринимательства</t>
  </si>
  <si>
    <t>№ 268-21н</t>
  </si>
  <si>
    <t>на поставку электротехнических товаров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</si>
  <si>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</si>
  <si>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Начальная (максимальная) цена договора устанавливается в размере 749 411 (семьсот сорок девять тысяч четыреста одиннадцать) рублей 80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</si>
</sst>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zoomScale="85" zoomScaleNormal="85" zoomScalePageLayoutView="70" workbookViewId="0">
      <selection activeCell="N13" sqref="N13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8" width="14.7109375" style="3" customWidth="1"/>
    <col min="9" max="9" width="14.42578125" style="3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39" t="s">
        <v>36</v>
      </c>
    </row>
    <row r="2" spans="1:15" x14ac:dyDescent="0.25">
      <c r="A2" s="18"/>
      <c r="B2" s="18"/>
      <c r="C2" s="18"/>
      <c r="D2" s="18"/>
      <c r="K2" s="18"/>
      <c r="L2" s="18"/>
      <c r="M2" s="18"/>
      <c r="N2" s="18"/>
      <c r="O2" s="39" t="s">
        <v>37</v>
      </c>
    </row>
    <row r="3" spans="1:15" ht="14.45" customHeight="1" x14ac:dyDescent="0.25">
      <c r="A3" s="16"/>
      <c r="B3" s="16"/>
      <c r="C3" s="16"/>
      <c r="D3" s="16"/>
      <c r="K3" s="16"/>
      <c r="L3" s="16"/>
      <c r="M3" s="16"/>
      <c r="N3" s="16"/>
      <c r="O3" s="39" t="s">
        <v>41</v>
      </c>
    </row>
    <row r="4" spans="1:15" ht="14.45" customHeight="1" x14ac:dyDescent="0.25">
      <c r="A4" s="16"/>
      <c r="B4" s="16"/>
      <c r="C4" s="16"/>
      <c r="D4" s="16"/>
      <c r="K4" s="16"/>
      <c r="L4" s="16"/>
      <c r="M4" s="16"/>
      <c r="N4" s="16"/>
      <c r="O4" s="39" t="s">
        <v>38</v>
      </c>
    </row>
    <row r="5" spans="1:15" ht="14.45" customHeight="1" x14ac:dyDescent="0.25">
      <c r="A5" s="16"/>
      <c r="B5" s="16"/>
      <c r="C5" s="16"/>
      <c r="D5" s="16"/>
      <c r="K5" s="16"/>
      <c r="L5" s="16"/>
      <c r="M5" s="16"/>
      <c r="N5" s="16"/>
      <c r="O5" s="39" t="s">
        <v>39</v>
      </c>
    </row>
    <row r="6" spans="1:15" ht="14.45" customHeight="1" x14ac:dyDescent="0.2">
      <c r="A6" s="16"/>
      <c r="B6" s="16"/>
      <c r="C6" s="16"/>
      <c r="D6" s="16"/>
      <c r="K6" s="16"/>
      <c r="L6" s="16"/>
      <c r="M6" s="16"/>
      <c r="N6" s="16"/>
      <c r="O6" s="40" t="s">
        <v>40</v>
      </c>
    </row>
    <row r="7" spans="1:15" x14ac:dyDescent="0.25">
      <c r="A7" s="16"/>
      <c r="B7" s="16"/>
      <c r="C7" s="16"/>
      <c r="D7" s="16"/>
      <c r="K7" s="16"/>
      <c r="L7" s="16"/>
      <c r="M7" s="16"/>
      <c r="N7" s="16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30" t="s">
        <v>20</v>
      </c>
      <c r="M12" s="30"/>
      <c r="N12" s="8"/>
      <c r="O12" s="4" t="s">
        <v>18</v>
      </c>
    </row>
    <row r="13" spans="1:15" ht="18" x14ac:dyDescent="0.3">
      <c r="O13" s="5"/>
    </row>
    <row r="14" spans="1:15" ht="18.75" x14ac:dyDescent="0.25">
      <c r="B14" s="38" t="s">
        <v>19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5"/>
    </row>
    <row r="15" spans="1:15" hidden="1" x14ac:dyDescent="0.25"/>
    <row r="17" spans="1:15" s="8" customFormat="1" ht="39.6" customHeight="1" x14ac:dyDescent="0.25">
      <c r="A17" s="33" t="s">
        <v>14</v>
      </c>
      <c r="B17" s="34"/>
      <c r="C17" s="35">
        <f>SUMIF(O20:O25,"&gt;0")</f>
        <v>749411.8</v>
      </c>
      <c r="D17" s="34"/>
      <c r="E17" s="15" t="s">
        <v>32</v>
      </c>
      <c r="F17" s="15" t="s">
        <v>31</v>
      </c>
      <c r="G17" s="15" t="s">
        <v>33</v>
      </c>
      <c r="H17" s="15" t="s">
        <v>34</v>
      </c>
      <c r="I17" s="15" t="s">
        <v>35</v>
      </c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29" t="s">
        <v>0</v>
      </c>
      <c r="B18" s="29" t="s">
        <v>1</v>
      </c>
      <c r="C18" s="29" t="s">
        <v>2</v>
      </c>
      <c r="D18" s="29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36" t="s">
        <v>15</v>
      </c>
      <c r="K18" s="29" t="s">
        <v>11</v>
      </c>
      <c r="L18" s="29" t="s">
        <v>12</v>
      </c>
      <c r="M18" s="29" t="s">
        <v>13</v>
      </c>
      <c r="N18" s="29" t="s">
        <v>9</v>
      </c>
      <c r="O18" s="32" t="s">
        <v>10</v>
      </c>
    </row>
    <row r="19" spans="1:15" s="8" customFormat="1" ht="30" x14ac:dyDescent="0.25">
      <c r="A19" s="29"/>
      <c r="B19" s="29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37"/>
      <c r="K19" s="29"/>
      <c r="L19" s="29"/>
      <c r="M19" s="29"/>
      <c r="N19" s="29"/>
      <c r="O19" s="32"/>
    </row>
    <row r="20" spans="1:15" s="25" customFormat="1" ht="25.5" x14ac:dyDescent="0.25">
      <c r="A20" s="21">
        <v>1</v>
      </c>
      <c r="B20" s="19" t="s">
        <v>25</v>
      </c>
      <c r="C20" s="22" t="s">
        <v>26</v>
      </c>
      <c r="D20" s="23">
        <v>85</v>
      </c>
      <c r="E20" s="24"/>
      <c r="F20" s="24">
        <v>1500</v>
      </c>
      <c r="G20" s="24">
        <v>1500</v>
      </c>
      <c r="H20" s="24">
        <v>1400.5</v>
      </c>
      <c r="I20" s="24">
        <v>2229</v>
      </c>
      <c r="J20" s="24">
        <f t="shared" ref="J20:J23" si="0">AVERAGE(E20:I20)</f>
        <v>1657.375</v>
      </c>
      <c r="K20" s="21">
        <f t="shared" ref="K20:K23" si="1">COUNT(E20:I20)</f>
        <v>4</v>
      </c>
      <c r="L20" s="21">
        <f t="shared" ref="L20:L23" si="2">STDEV(E20:I20)</f>
        <v>383.95906357318876</v>
      </c>
      <c r="M20" s="21">
        <f t="shared" ref="M20:M23" si="3">L20/J20*100</f>
        <v>23.166698156614451</v>
      </c>
      <c r="N20" s="21" t="str">
        <f t="shared" ref="N20:N23" si="4">IF(M20&lt;33,"ОДНОРОДНЫЕ","НЕОДНОРОДНЫЕ")</f>
        <v>ОДНОРОДНЫЕ</v>
      </c>
      <c r="O20" s="24">
        <f t="shared" ref="O20:O23" si="5">D20*J20</f>
        <v>140876.875</v>
      </c>
    </row>
    <row r="21" spans="1:15" s="25" customFormat="1" ht="12.75" x14ac:dyDescent="0.25">
      <c r="A21" s="21">
        <v>2</v>
      </c>
      <c r="B21" s="26" t="s">
        <v>27</v>
      </c>
      <c r="C21" s="27" t="s">
        <v>26</v>
      </c>
      <c r="D21" s="28">
        <v>130</v>
      </c>
      <c r="E21" s="24"/>
      <c r="F21" s="24">
        <v>1507.69</v>
      </c>
      <c r="G21" s="24">
        <v>1500</v>
      </c>
      <c r="H21" s="24">
        <v>2410</v>
      </c>
      <c r="I21" s="24">
        <v>2229</v>
      </c>
      <c r="J21" s="24">
        <f t="shared" si="0"/>
        <v>1911.6725000000001</v>
      </c>
      <c r="K21" s="21">
        <f t="shared" si="1"/>
        <v>4</v>
      </c>
      <c r="L21" s="21">
        <f t="shared" si="2"/>
        <v>476.69107644084602</v>
      </c>
      <c r="M21" s="21">
        <f t="shared" si="3"/>
        <v>24.935812825724383</v>
      </c>
      <c r="N21" s="21" t="str">
        <f t="shared" si="4"/>
        <v>ОДНОРОДНЫЕ</v>
      </c>
      <c r="O21" s="24">
        <f t="shared" si="5"/>
        <v>248517.42500000002</v>
      </c>
    </row>
    <row r="22" spans="1:15" s="25" customFormat="1" ht="12.75" x14ac:dyDescent="0.25">
      <c r="A22" s="21">
        <v>3</v>
      </c>
      <c r="B22" s="19" t="s">
        <v>28</v>
      </c>
      <c r="C22" s="27" t="s">
        <v>26</v>
      </c>
      <c r="D22" s="23">
        <v>130</v>
      </c>
      <c r="E22" s="24">
        <v>3155</v>
      </c>
      <c r="F22" s="24">
        <v>3155</v>
      </c>
      <c r="G22" s="24">
        <v>1900</v>
      </c>
      <c r="H22" s="24"/>
      <c r="I22" s="24">
        <v>2659</v>
      </c>
      <c r="J22" s="24">
        <f t="shared" si="0"/>
        <v>2717.25</v>
      </c>
      <c r="K22" s="21">
        <f t="shared" si="1"/>
        <v>4</v>
      </c>
      <c r="L22" s="21">
        <f t="shared" si="2"/>
        <v>592.88580969132101</v>
      </c>
      <c r="M22" s="21">
        <f t="shared" si="3"/>
        <v>21.819332401925514</v>
      </c>
      <c r="N22" s="21" t="str">
        <f t="shared" si="4"/>
        <v>ОДНОРОДНЫЕ</v>
      </c>
      <c r="O22" s="24">
        <f t="shared" si="5"/>
        <v>353242.5</v>
      </c>
    </row>
    <row r="23" spans="1:15" s="25" customFormat="1" ht="15.6" customHeight="1" x14ac:dyDescent="0.25">
      <c r="A23" s="21">
        <v>4</v>
      </c>
      <c r="B23" s="19" t="s">
        <v>29</v>
      </c>
      <c r="C23" s="20" t="s">
        <v>26</v>
      </c>
      <c r="D23" s="21">
        <v>15</v>
      </c>
      <c r="E23" s="24">
        <v>235</v>
      </c>
      <c r="F23" s="24">
        <v>235</v>
      </c>
      <c r="G23" s="24"/>
      <c r="H23" s="24"/>
      <c r="I23" s="24">
        <v>235</v>
      </c>
      <c r="J23" s="24">
        <f t="shared" si="0"/>
        <v>235</v>
      </c>
      <c r="K23" s="21">
        <f t="shared" si="1"/>
        <v>3</v>
      </c>
      <c r="L23" s="21">
        <f t="shared" si="2"/>
        <v>0</v>
      </c>
      <c r="M23" s="21">
        <f t="shared" si="3"/>
        <v>0</v>
      </c>
      <c r="N23" s="21" t="str">
        <f t="shared" si="4"/>
        <v>ОДНОРОДНЫЕ</v>
      </c>
      <c r="O23" s="24">
        <f t="shared" si="5"/>
        <v>3525</v>
      </c>
    </row>
    <row r="24" spans="1:15" s="25" customFormat="1" ht="14.45" customHeight="1" x14ac:dyDescent="0.25">
      <c r="A24" s="21">
        <v>5</v>
      </c>
      <c r="B24" s="19" t="s">
        <v>30</v>
      </c>
      <c r="C24" s="20" t="s">
        <v>26</v>
      </c>
      <c r="D24" s="21">
        <v>15</v>
      </c>
      <c r="E24" s="24">
        <v>180</v>
      </c>
      <c r="F24" s="24">
        <v>235</v>
      </c>
      <c r="G24" s="24"/>
      <c r="H24" s="24"/>
      <c r="I24" s="24">
        <v>235</v>
      </c>
      <c r="J24" s="24">
        <f>AVERAGE(E24:I24)</f>
        <v>216.66666666666666</v>
      </c>
      <c r="K24" s="21">
        <f>COUNT(E24:I24)</f>
        <v>3</v>
      </c>
      <c r="L24" s="21">
        <f>STDEV(E24:I24)</f>
        <v>31.75426480542934</v>
      </c>
      <c r="M24" s="21">
        <f>L24/J24*100</f>
        <v>14.655814525582771</v>
      </c>
      <c r="N24" s="21" t="str">
        <f>IF(M24&lt;33,"ОДНОРОДНЫЕ","НЕОДНОРОДНЫЕ")</f>
        <v>ОДНОРОДНЫЕ</v>
      </c>
      <c r="O24" s="24">
        <f>D24*J24</f>
        <v>3250</v>
      </c>
    </row>
    <row r="25" spans="1:15" s="25" customFormat="1" ht="14.45" customHeight="1" x14ac:dyDescent="0.3">
      <c r="A25" s="21"/>
      <c r="B25" s="19"/>
      <c r="C25" s="20"/>
      <c r="D25" s="21"/>
      <c r="E25" s="24"/>
      <c r="F25" s="24"/>
      <c r="G25" s="24"/>
      <c r="H25" s="24"/>
      <c r="I25" s="24"/>
      <c r="J25" s="24" t="e">
        <f>AVERAGE(E25:I25)</f>
        <v>#DIV/0!</v>
      </c>
      <c r="K25" s="21">
        <f>COUNT(E25:I25)</f>
        <v>0</v>
      </c>
      <c r="L25" s="21" t="e">
        <f>STDEV(E25:I25)</f>
        <v>#DIV/0!</v>
      </c>
      <c r="M25" s="21" t="e">
        <f>L25/J25*100</f>
        <v>#DIV/0!</v>
      </c>
      <c r="N25" s="21" t="e">
        <f>IF(M25&lt;33,"ОДНОРОДНЫЕ","НЕОДНОРОДНЫЕ")</f>
        <v>#DIV/0!</v>
      </c>
      <c r="O25" s="24" t="e">
        <f>D25*J25</f>
        <v>#DIV/0!</v>
      </c>
    </row>
    <row r="26" spans="1:15" s="10" customFormat="1" x14ac:dyDescent="0.25">
      <c r="A26" s="8"/>
      <c r="B26" s="8"/>
      <c r="C26" s="8"/>
      <c r="D26" s="8"/>
      <c r="E26" s="9"/>
      <c r="F26" s="9"/>
      <c r="G26" s="9"/>
      <c r="H26" s="9"/>
      <c r="I26" s="9"/>
      <c r="J26" s="9"/>
      <c r="K26" s="8"/>
      <c r="L26" s="8"/>
      <c r="M26" s="8"/>
      <c r="N26" s="8"/>
      <c r="O26" s="9"/>
    </row>
    <row r="27" spans="1:15" s="10" customFormat="1" ht="14.45" customHeight="1" x14ac:dyDescent="0.25">
      <c r="A27" s="41" t="s">
        <v>42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</row>
    <row r="28" spans="1:15" s="10" customFormat="1" ht="18.75" customHeight="1" x14ac:dyDescent="0.25">
      <c r="A28" s="41" t="s">
        <v>24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</row>
    <row r="29" spans="1:15" s="10" customFormat="1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15" s="17" customFormat="1" ht="18" customHeight="1" x14ac:dyDescent="0.25">
      <c r="A30" s="42" t="s">
        <v>43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</row>
  </sheetData>
  <mergeCells count="17">
    <mergeCell ref="B18:B19"/>
    <mergeCell ref="A27:O27"/>
    <mergeCell ref="A28:O28"/>
    <mergeCell ref="A30:O30"/>
    <mergeCell ref="C18:D18"/>
    <mergeCell ref="L12:M12"/>
    <mergeCell ref="B14:N14"/>
    <mergeCell ref="A29:O29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</mergeCells>
  <conditionalFormatting sqref="N25">
    <cfRule type="containsText" dxfId="17" priority="16" operator="containsText" text="НЕ">
      <formula>NOT(ISERROR(SEARCH("НЕ",N25)))</formula>
    </cfRule>
    <cfRule type="containsText" dxfId="16" priority="17" operator="containsText" text="ОДНОРОДНЫЕ">
      <formula>NOT(ISERROR(SEARCH("ОДНОРОДНЫЕ",N25)))</formula>
    </cfRule>
    <cfRule type="containsText" dxfId="15" priority="18" operator="containsText" text="НЕОДНОРОДНЫЕ">
      <formula>NOT(ISERROR(SEARCH("НЕОДНОРОДНЫЕ",N25)))</formula>
    </cfRule>
  </conditionalFormatting>
  <conditionalFormatting sqref="N25">
    <cfRule type="containsText" dxfId="14" priority="13" operator="containsText" text="НЕОДНОРОДНЫЕ">
      <formula>NOT(ISERROR(SEARCH("НЕОДНОРОДНЫЕ",N25)))</formula>
    </cfRule>
    <cfRule type="containsText" dxfId="13" priority="14" operator="containsText" text="ОДНОРОДНЫЕ">
      <formula>NOT(ISERROR(SEARCH("ОДНОРОДНЫЕ",N25)))</formula>
    </cfRule>
    <cfRule type="containsText" dxfId="12" priority="15" operator="containsText" text="НЕОДНОРОДНЫЕ">
      <formula>NOT(ISERROR(SEARCH("НЕОДНОРОДНЫЕ",N25)))</formula>
    </cfRule>
  </conditionalFormatting>
  <conditionalFormatting sqref="N20:N23">
    <cfRule type="containsText" dxfId="11" priority="10" operator="containsText" text="НЕ">
      <formula>NOT(ISERROR(SEARCH("НЕ",N20)))</formula>
    </cfRule>
    <cfRule type="containsText" dxfId="10" priority="11" operator="containsText" text="ОДНОРОДНЫЕ">
      <formula>NOT(ISERROR(SEARCH("ОДНОРОДНЫЕ",N20)))</formula>
    </cfRule>
    <cfRule type="containsText" dxfId="9" priority="12" operator="containsText" text="НЕОДНОРОДНЫЕ">
      <formula>NOT(ISERROR(SEARCH("НЕОДНОРОДНЫЕ",N20)))</formula>
    </cfRule>
  </conditionalFormatting>
  <conditionalFormatting sqref="N20:N23">
    <cfRule type="containsText" dxfId="8" priority="7" operator="containsText" text="НЕОДНОРОДНЫЕ">
      <formula>NOT(ISERROR(SEARCH("НЕОДНОРОДНЫЕ",N20)))</formula>
    </cfRule>
    <cfRule type="containsText" dxfId="7" priority="8" operator="containsText" text="ОДНОРОДНЫЕ">
      <formula>NOT(ISERROR(SEARCH("ОДНОРОДНЫЕ",N20)))</formula>
    </cfRule>
    <cfRule type="containsText" dxfId="6" priority="9" operator="containsText" text="НЕОДНОРОДНЫЕ">
      <formula>NOT(ISERROR(SEARCH("НЕОДНОРОДНЫЕ",N20)))</formula>
    </cfRule>
  </conditionalFormatting>
  <conditionalFormatting sqref="N24">
    <cfRule type="containsText" dxfId="5" priority="4" operator="containsText" text="НЕ">
      <formula>NOT(ISERROR(SEARCH("НЕ",N24)))</formula>
    </cfRule>
    <cfRule type="containsText" dxfId="4" priority="5" operator="containsText" text="ОДНОРОДНЫЕ">
      <formula>NOT(ISERROR(SEARCH("ОДНОРОДНЫЕ",N24)))</formula>
    </cfRule>
    <cfRule type="containsText" dxfId="3" priority="6" operator="containsText" text="НЕОДНОРОДНЫЕ">
      <formula>NOT(ISERROR(SEARCH("НЕОДНОРОДНЫЕ",N24)))</formula>
    </cfRule>
  </conditionalFormatting>
  <conditionalFormatting sqref="N24">
    <cfRule type="containsText" dxfId="2" priority="1" operator="containsText" text="НЕОДНОРОДНЫЕ">
      <formula>NOT(ISERROR(SEARCH("НЕОДНОРОДНЫЕ",N24)))</formula>
    </cfRule>
    <cfRule type="containsText" dxfId="1" priority="2" operator="containsText" text="ОДНОРОДНЫЕ">
      <formula>NOT(ISERROR(SEARCH("ОДНОРОДНЫЕ",N24)))</formula>
    </cfRule>
    <cfRule type="containsText" dxfId="0" priority="3" operator="containsText" text="НЕОДНОРОДНЫЕ">
      <formula>NOT(ISERROR(SEARCH("НЕОДНОРОДНЫЕ",N24)))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2021-10-28T01:19:37Z</dcterms:modified>
</cp:coreProperties>
</file>