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K18"/>
  <c r="L18"/>
  <c r="M18" s="1"/>
  <c r="N18" s="1"/>
  <c r="J15"/>
  <c r="O15" s="1"/>
  <c r="K15"/>
  <c r="L15"/>
  <c r="J16"/>
  <c r="O16" s="1"/>
  <c r="K16"/>
  <c r="L16"/>
  <c r="J17"/>
  <c r="O17" s="1"/>
  <c r="K17"/>
  <c r="L17"/>
  <c r="L14"/>
  <c r="J14"/>
  <c r="O14" s="1"/>
  <c r="K14"/>
  <c r="C11" l="1"/>
  <c r="M15"/>
  <c r="N15" s="1"/>
  <c r="M17"/>
  <c r="N17" s="1"/>
  <c r="M16"/>
  <c r="N16" s="1"/>
  <c r="M14"/>
  <c r="N14" s="1"/>
</calcChain>
</file>

<file path=xl/sharedStrings.xml><?xml version="1.0" encoding="utf-8"?>
<sst xmlns="http://schemas.openxmlformats.org/spreadsheetml/2006/main" count="46" uniqueCount="39">
  <si>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</si>
  <si>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</si>
  <si>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</si>
  <si>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</si>
  <si>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</si>
  <si>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</si>
  <si>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</si>
  <si>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</si>
  <si>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</si>
  <si>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</si>
  <si>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</si>
  <si>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</si>
  <si>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</si>
  <si>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</si>
  <si>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</si>
  <si>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</si>
  <si>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1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</si>
  <si>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</si>
  <si>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</si>
  <si>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</si>
  <si>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</si>
  <si>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</si>
  <si>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</si>
  <si>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</si>
  <si>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</si>
  <si>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</si>
  <si>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</si>
  <si>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2</t>
  </si>
  <si>
    <t>3</t>
  </si>
  <si>
    <t>4</t>
  </si>
  <si>
    <t>Лампа бактерицидная тип TUV на 15Вт для рециркуляторов: Дезар-3, Дезар-4</t>
  </si>
  <si>
    <t>Шт.</t>
  </si>
  <si>
    <t>КП вх.353 от 05.02.2020</t>
  </si>
  <si>
    <t>Лампа бактерицидная тип TUV на 16 Вт. для рециркуляторов: Дезар -2.</t>
  </si>
  <si>
    <t>Лампа бактерицидная тип TUV  на 30Вт. для облучателя  ОБН-150; ОБНП -2Х30; "Азов" ОБН-75.</t>
  </si>
  <si>
    <r>
      <t>Лампа бактерицидная тип TUV  на 30Вт. в камеры УФ-бактерицидные для хранения стерильных м</t>
    </r>
    <r>
      <rPr>
        <sz val="10"/>
        <color rgb="FF000000"/>
        <rFont val="Times New Roman"/>
        <family val="1"/>
        <charset val="204"/>
      </rPr>
      <t>едицинских инструментов  марки: ПАНМЕД-1б-"Элекон"</t>
    </r>
    <r>
      <rPr>
        <u/>
        <sz val="10"/>
        <color rgb="FF000000"/>
        <rFont val="Times New Roman"/>
        <family val="1"/>
        <charset val="204"/>
      </rPr>
      <t xml:space="preserve">; </t>
    </r>
    <r>
      <rPr>
        <sz val="10"/>
        <color rgb="FF000000"/>
        <rFont val="Times New Roman"/>
        <family val="1"/>
        <charset val="204"/>
      </rPr>
      <t>КБ-"Я"-ПФ...</t>
    </r>
  </si>
  <si>
    <t>Начальная (максимальная) цена договора устанавливается в размере 215 880 (Двести пятнадцать тысяч восемьсот восемьдесят) рублей 00 копеек.</t>
  </si>
  <si>
    <t>КП вх.352 от 05.02.2020</t>
  </si>
  <si>
    <t>КП вх.351 от 05.02.2020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</si>
</sst>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3"/>
  <sheetViews>
    <sheetView tabSelected="1" view="pageLayout" topLeftCell="A8" zoomScale="85" zoomScaleNormal="85" zoomScalePageLayoutView="85" workbookViewId="0">
      <selection sqref="A1:O23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2" spans="1:15" s="12" customFormat="1">
      <c r="A2" s="8"/>
      <c r="B2" s="8"/>
      <c r="C2" s="8"/>
      <c r="D2" s="8"/>
      <c r="E2" s="11"/>
      <c r="F2" s="11"/>
      <c r="G2" s="11"/>
      <c r="H2" s="11"/>
      <c r="I2" s="11"/>
      <c r="J2" s="11"/>
      <c r="K2" s="8"/>
      <c r="L2" s="8"/>
      <c r="M2" s="8"/>
      <c r="N2" s="8"/>
      <c r="O2" s="13" t="s">
        <v>17</v>
      </c>
    </row>
    <row r="3" spans="1:15" s="12" customFormat="1">
      <c r="A3" s="8"/>
      <c r="B3" s="8"/>
      <c r="C3" s="8"/>
      <c r="D3" s="8"/>
      <c r="E3" s="11"/>
      <c r="F3" s="11"/>
      <c r="G3" s="11"/>
      <c r="H3" s="11"/>
      <c r="I3" s="11"/>
      <c r="J3" s="11"/>
      <c r="K3" s="8"/>
      <c r="L3" s="8"/>
      <c r="M3" s="8"/>
      <c r="N3" s="8"/>
      <c r="O3" s="14" t="s">
        <v>23</v>
      </c>
    </row>
    <row r="4" spans="1:15" s="12" customFormat="1">
      <c r="A4" s="8"/>
      <c r="B4" s="8"/>
      <c r="C4" s="8"/>
      <c r="D4" s="8"/>
      <c r="E4" s="11"/>
      <c r="F4" s="11"/>
      <c r="G4" s="11"/>
      <c r="H4" s="11"/>
      <c r="I4" s="11"/>
      <c r="J4" s="11"/>
      <c r="K4" s="8"/>
      <c r="L4" s="8"/>
      <c r="M4" s="8"/>
      <c r="N4" s="8"/>
      <c r="O4" s="14" t="s">
        <v>18</v>
      </c>
    </row>
    <row r="5" spans="1:15" s="12" customFormat="1">
      <c r="A5" s="8"/>
      <c r="B5" s="8"/>
      <c r="C5" s="8"/>
      <c r="D5" s="8"/>
      <c r="E5" s="11"/>
      <c r="F5" s="11"/>
      <c r="G5" s="11"/>
      <c r="H5" s="11"/>
      <c r="I5" s="11"/>
      <c r="J5" s="11"/>
      <c r="K5" s="8"/>
      <c r="L5" s="8"/>
      <c r="M5" s="8"/>
      <c r="N5" s="8"/>
      <c r="O5" s="11"/>
    </row>
    <row r="6" spans="1:15" s="12" customFormat="1" ht="28.8">
      <c r="A6" s="8"/>
      <c r="B6" s="8"/>
      <c r="C6" s="8"/>
      <c r="D6" s="8"/>
      <c r="E6" s="11"/>
      <c r="F6" s="11"/>
      <c r="G6" s="11"/>
      <c r="H6" s="11"/>
      <c r="I6" s="11"/>
      <c r="J6" s="11"/>
      <c r="K6" s="8"/>
      <c r="L6" s="2" t="s">
        <v>22</v>
      </c>
      <c r="M6" s="8"/>
      <c r="N6" s="8"/>
      <c r="O6" s="4" t="s">
        <v>19</v>
      </c>
    </row>
    <row r="7" spans="1:15" ht="18">
      <c r="O7" s="5"/>
    </row>
    <row r="8" spans="1:15" ht="18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5"/>
    </row>
    <row r="11" spans="1:15" s="8" customFormat="1" ht="45" customHeight="1">
      <c r="A11" s="29" t="s">
        <v>14</v>
      </c>
      <c r="B11" s="30"/>
      <c r="C11" s="31">
        <f>O14+O15+O16+O17</f>
        <v>229130</v>
      </c>
      <c r="D11" s="30"/>
      <c r="E11" s="16" t="s">
        <v>32</v>
      </c>
      <c r="F11" s="16" t="s">
        <v>37</v>
      </c>
      <c r="G11" s="16" t="s">
        <v>38</v>
      </c>
      <c r="H11" s="16"/>
      <c r="I11" s="15"/>
      <c r="J11" s="6"/>
      <c r="K11" s="7"/>
      <c r="L11" s="7"/>
      <c r="M11" s="7"/>
      <c r="N11" s="7"/>
      <c r="O11" s="6"/>
    </row>
    <row r="12" spans="1:15" s="8" customFormat="1" ht="30" customHeight="1">
      <c r="A12" s="32" t="s">
        <v>0</v>
      </c>
      <c r="B12" s="32" t="s">
        <v>1</v>
      </c>
      <c r="C12" s="32" t="s">
        <v>2</v>
      </c>
      <c r="D12" s="32"/>
      <c r="E12" s="18" t="s">
        <v>5</v>
      </c>
      <c r="F12" s="18" t="s">
        <v>7</v>
      </c>
      <c r="G12" s="18" t="s">
        <v>8</v>
      </c>
      <c r="H12" s="15" t="s">
        <v>24</v>
      </c>
      <c r="I12" s="15" t="s">
        <v>25</v>
      </c>
      <c r="J12" s="28" t="s">
        <v>15</v>
      </c>
      <c r="K12" s="32" t="s">
        <v>11</v>
      </c>
      <c r="L12" s="32" t="s">
        <v>12</v>
      </c>
      <c r="M12" s="32" t="s">
        <v>13</v>
      </c>
      <c r="N12" s="32" t="s">
        <v>9</v>
      </c>
      <c r="O12" s="28" t="s">
        <v>10</v>
      </c>
    </row>
    <row r="13" spans="1:15" s="8" customFormat="1" ht="28.8">
      <c r="A13" s="32"/>
      <c r="B13" s="32"/>
      <c r="C13" s="19" t="s">
        <v>3</v>
      </c>
      <c r="D13" s="19" t="s">
        <v>4</v>
      </c>
      <c r="E13" s="18" t="s">
        <v>6</v>
      </c>
      <c r="F13" s="18" t="s">
        <v>6</v>
      </c>
      <c r="G13" s="18" t="s">
        <v>6</v>
      </c>
      <c r="H13" s="18" t="s">
        <v>6</v>
      </c>
      <c r="I13" s="18" t="s">
        <v>6</v>
      </c>
      <c r="J13" s="28"/>
      <c r="K13" s="32"/>
      <c r="L13" s="32"/>
      <c r="M13" s="32"/>
      <c r="N13" s="32"/>
      <c r="O13" s="28"/>
    </row>
    <row r="14" spans="1:15" s="8" customFormat="1" ht="44.25" customHeight="1">
      <c r="A14" s="9" t="s">
        <v>16</v>
      </c>
      <c r="B14" s="20" t="s">
        <v>30</v>
      </c>
      <c r="C14" s="22" t="s">
        <v>31</v>
      </c>
      <c r="D14" s="10">
        <v>177</v>
      </c>
      <c r="E14" s="18">
        <v>384</v>
      </c>
      <c r="F14" s="18">
        <v>390</v>
      </c>
      <c r="G14" s="18">
        <v>400</v>
      </c>
      <c r="H14" s="18"/>
      <c r="I14" s="18"/>
      <c r="J14" s="18">
        <f>AVERAGE(E14:I14)</f>
        <v>391.33333333333331</v>
      </c>
      <c r="K14" s="19">
        <f>COUNT(E14:I14)</f>
        <v>3</v>
      </c>
      <c r="L14" s="19">
        <f>STDEV(E14:I14)</f>
        <v>8.0829037686553615</v>
      </c>
      <c r="M14" s="19">
        <f>L14/J14*100</f>
        <v>2.0654779647330566</v>
      </c>
      <c r="N14" s="19" t="str">
        <f>IF(M14&lt;33,"ОДНОРОДНЫЕ","НЕОДНОРОДНЫЕ")</f>
        <v>ОДНОРОДНЫЕ</v>
      </c>
      <c r="O14" s="18">
        <f>D14*J14</f>
        <v>69266</v>
      </c>
    </row>
    <row r="15" spans="1:15" s="8" customFormat="1" ht="46.2" customHeight="1">
      <c r="A15" s="21" t="s">
        <v>27</v>
      </c>
      <c r="B15" s="24" t="s">
        <v>33</v>
      </c>
      <c r="C15" s="22" t="s">
        <v>31</v>
      </c>
      <c r="D15" s="10">
        <v>146</v>
      </c>
      <c r="E15" s="18">
        <v>420</v>
      </c>
      <c r="F15" s="18">
        <v>480</v>
      </c>
      <c r="G15" s="18">
        <v>500</v>
      </c>
      <c r="H15" s="18"/>
      <c r="I15" s="18"/>
      <c r="J15" s="18">
        <f t="shared" ref="J15:J18" si="0">AVERAGE(E15:I15)</f>
        <v>466.66666666666669</v>
      </c>
      <c r="K15" s="19">
        <f t="shared" ref="K15:K18" si="1">COUNT(E15:I15)</f>
        <v>3</v>
      </c>
      <c r="L15" s="19">
        <f t="shared" ref="L15:L18" si="2">STDEV(E15:I15)</f>
        <v>41.633319989322423</v>
      </c>
      <c r="M15" s="19">
        <f t="shared" ref="M15:M18" si="3">L15/J15*100</f>
        <v>8.9214257119976619</v>
      </c>
      <c r="N15" s="19" t="str">
        <f t="shared" ref="N15:N18" si="4">IF(M15&lt;33,"ОДНОРОДНЫЕ","НЕОДНОРОДНЫЕ")</f>
        <v>ОДНОРОДНЫЕ</v>
      </c>
      <c r="O15" s="18">
        <f t="shared" ref="O15:O17" si="5">D15*J15</f>
        <v>68133.333333333343</v>
      </c>
    </row>
    <row r="16" spans="1:15" s="8" customFormat="1" ht="45" customHeight="1">
      <c r="A16" s="21" t="s">
        <v>28</v>
      </c>
      <c r="B16" s="20" t="s">
        <v>34</v>
      </c>
      <c r="C16" s="22" t="s">
        <v>31</v>
      </c>
      <c r="D16" s="10">
        <v>135</v>
      </c>
      <c r="E16" s="18">
        <v>528</v>
      </c>
      <c r="F16" s="18">
        <v>550</v>
      </c>
      <c r="G16" s="18">
        <v>600</v>
      </c>
      <c r="H16" s="18"/>
      <c r="I16" s="18"/>
      <c r="J16" s="18">
        <f t="shared" si="0"/>
        <v>559.33333333333337</v>
      </c>
      <c r="K16" s="19">
        <f t="shared" si="1"/>
        <v>3</v>
      </c>
      <c r="L16" s="19">
        <f t="shared" si="2"/>
        <v>36.8962509387243</v>
      </c>
      <c r="M16" s="19">
        <f t="shared" si="3"/>
        <v>6.5964691785561911</v>
      </c>
      <c r="N16" s="19" t="str">
        <f t="shared" si="4"/>
        <v>ОДНОРОДНЫЕ</v>
      </c>
      <c r="O16" s="18">
        <f t="shared" si="5"/>
        <v>75510</v>
      </c>
    </row>
    <row r="17" spans="1:15" s="8" customFormat="1" ht="90" customHeight="1">
      <c r="A17" s="21" t="s">
        <v>29</v>
      </c>
      <c r="B17" s="20" t="s">
        <v>35</v>
      </c>
      <c r="C17" s="22" t="s">
        <v>31</v>
      </c>
      <c r="D17" s="10">
        <v>29</v>
      </c>
      <c r="E17" s="18">
        <v>528</v>
      </c>
      <c r="F17" s="18">
        <v>550</v>
      </c>
      <c r="G17" s="18">
        <v>600</v>
      </c>
      <c r="H17" s="18"/>
      <c r="I17" s="18"/>
      <c r="J17" s="18">
        <f t="shared" si="0"/>
        <v>559.33333333333337</v>
      </c>
      <c r="K17" s="19">
        <f t="shared" si="1"/>
        <v>3</v>
      </c>
      <c r="L17" s="19">
        <f t="shared" si="2"/>
        <v>36.8962509387243</v>
      </c>
      <c r="M17" s="19">
        <f t="shared" si="3"/>
        <v>6.5964691785561911</v>
      </c>
      <c r="N17" s="19" t="str">
        <f t="shared" si="4"/>
        <v>ОДНОРОДНЫЕ</v>
      </c>
      <c r="O17" s="18">
        <f t="shared" si="5"/>
        <v>16220.666666666668</v>
      </c>
    </row>
    <row r="18" spans="1:15" s="8" customFormat="1" ht="30" customHeight="1">
      <c r="A18" s="21"/>
      <c r="B18" s="24"/>
      <c r="C18" s="22"/>
      <c r="D18" s="23"/>
      <c r="E18" s="18">
        <v>215880</v>
      </c>
      <c r="F18" s="18">
        <v>229310</v>
      </c>
      <c r="G18" s="18">
        <v>242200</v>
      </c>
      <c r="H18" s="18"/>
      <c r="I18" s="18"/>
      <c r="J18" s="18">
        <f t="shared" si="0"/>
        <v>229130</v>
      </c>
      <c r="K18" s="19">
        <f t="shared" si="1"/>
        <v>3</v>
      </c>
      <c r="L18" s="19">
        <f t="shared" si="2"/>
        <v>13160.923219896087</v>
      </c>
      <c r="M18" s="19">
        <f t="shared" si="3"/>
        <v>5.7438673329097396</v>
      </c>
      <c r="N18" s="19" t="str">
        <f t="shared" si="4"/>
        <v>ОДНОРОДНЫЕ</v>
      </c>
      <c r="O18" s="18"/>
    </row>
    <row r="19" spans="1:15" s="12" customFormat="1">
      <c r="A19" s="8"/>
      <c r="B19" s="8"/>
      <c r="C19" s="8"/>
      <c r="D19" s="8"/>
      <c r="E19" s="11"/>
      <c r="F19" s="11"/>
      <c r="G19" s="11"/>
      <c r="H19" s="11"/>
      <c r="I19" s="11"/>
      <c r="J19" s="11"/>
      <c r="K19" s="8"/>
      <c r="L19" s="8"/>
      <c r="M19" s="8"/>
      <c r="N19" s="8"/>
      <c r="O19" s="11"/>
    </row>
    <row r="20" spans="1:15" s="12" customFormat="1" ht="14.4" customHeight="1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s="12" customFormat="1" ht="18.75" customHeight="1">
      <c r="A21" s="27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12" customForma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s="12" customFormat="1" ht="30" customHeight="1">
      <c r="A23" s="25" t="s">
        <v>36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7"/>
      <c r="N23" s="17"/>
      <c r="O23" s="17"/>
    </row>
  </sheetData>
  <mergeCells count="16">
    <mergeCell ref="A23:L23"/>
    <mergeCell ref="B8:N8"/>
    <mergeCell ref="A20:O20"/>
    <mergeCell ref="A21:O21"/>
    <mergeCell ref="A22:O22"/>
    <mergeCell ref="O12:O13"/>
    <mergeCell ref="A11:B11"/>
    <mergeCell ref="C11:D11"/>
    <mergeCell ref="J12:J13"/>
    <mergeCell ref="K12:K13"/>
    <mergeCell ref="L12:L13"/>
    <mergeCell ref="M12:M13"/>
    <mergeCell ref="N12:N13"/>
    <mergeCell ref="A12:A13"/>
    <mergeCell ref="B12:B13"/>
    <mergeCell ref="C12:D12"/>
  </mergeCells>
  <conditionalFormatting sqref="N14:N18">
    <cfRule type="containsText" dxfId="5" priority="4" operator="containsText" text="НЕ">
      <formula>NOT(ISERROR(SEARCH("НЕ",N14)))</formula>
    </cfRule>
    <cfRule type="containsText" dxfId="4" priority="5" operator="containsText" text="ОДНОРОДНЫЕ">
      <formula>NOT(ISERROR(SEARCH("ОДНОРОДНЫЕ",N14)))</formula>
    </cfRule>
    <cfRule type="containsText" dxfId="3" priority="6" operator="containsText" text="НЕОДНОРОДНЫЕ">
      <formula>NOT(ISERROR(SEARCH("НЕОДНОРОДНЫЕ",N14)))</formula>
    </cfRule>
  </conditionalFormatting>
  <conditionalFormatting sqref="N14:N18">
    <cfRule type="containsText" dxfId="2" priority="1" operator="containsText" text="НЕОДНОРОДНЫЕ">
      <formula>NOT(ISERROR(SEARCH("НЕОДНОРОДНЫЕ",N14)))</formula>
    </cfRule>
    <cfRule type="containsText" dxfId="1" priority="2" operator="containsText" text="ОДНОРОДНЫЕ">
      <formula>NOT(ISERROR(SEARCH("ОДНОРОДНЫЕ",N14)))</formula>
    </cfRule>
    <cfRule type="containsText" dxfId="0" priority="3" operator="containsText" text="НЕОДНОРОДНЫЕ">
      <formula>NOT(ISERROR(SEARCH("НЕОДНОРОДНЫЕ",N14)))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2020-03-02T02:16:33Z</dcterms:modified>
</cp:coreProperties>
</file>